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atabase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<sst xmlns="http://schemas.openxmlformats.org/spreadsheetml/2006/main" count="741" uniqueCount="165">
  <si>
    <t>Eastern Canada (Eca)</t>
  </si>
  <si>
    <t>Greenland (Gre)</t>
  </si>
  <si>
    <t>Iceland (Ice)</t>
  </si>
  <si>
    <t>Eastern United States (Eus)</t>
  </si>
  <si>
    <t>Panama (Pan)</t>
  </si>
  <si>
    <t>West Indies (Cub)</t>
  </si>
  <si>
    <t>Brazil (Bra)</t>
  </si>
  <si>
    <t>Venezuela (Ven)</t>
  </si>
  <si>
    <t>Peru (Bol)</t>
  </si>
  <si>
    <t>Argentina (Arg)</t>
  </si>
  <si>
    <t>Portugal (Por)</t>
  </si>
  <si>
    <t>Spain (Spa)</t>
  </si>
  <si>
    <t>Western Europe (Weu)</t>
  </si>
  <si>
    <t>Northwestern Europe (Den)</t>
  </si>
  <si>
    <t>South Eire (Sir)</t>
  </si>
  <si>
    <t>United Kingdom (Gbr)</t>
  </si>
  <si>
    <t>Norway (Nwy)</t>
  </si>
  <si>
    <t>Sweden (Swe)</t>
  </si>
  <si>
    <t>Finnland (Fin)</t>
  </si>
  <si>
    <t>Germany (Ger)</t>
  </si>
  <si>
    <t>Poland (Pol)</t>
  </si>
  <si>
    <t>Switzerland (Swz)</t>
  </si>
  <si>
    <t>Southern Europe (Seu)</t>
  </si>
  <si>
    <t>Czech/Hungary (Cze)</t>
  </si>
  <si>
    <t>Bulgaria/Romania (Bul)</t>
  </si>
  <si>
    <t>Balkans (Blk)</t>
  </si>
  <si>
    <t>Karelia S.S.R. (Len)</t>
  </si>
  <si>
    <t>Baltic States (Bst)</t>
  </si>
  <si>
    <t>East Poland (Epl)</t>
  </si>
  <si>
    <t>Ukraine (Ukr)</t>
  </si>
  <si>
    <t>Eastern Ukraine (Euk)</t>
  </si>
  <si>
    <t>Belorussia (Bel)</t>
  </si>
  <si>
    <t>Archangelsk (Arc)</t>
  </si>
  <si>
    <t>Russia (Mos)</t>
  </si>
  <si>
    <t>Caucasus (Cau)</t>
  </si>
  <si>
    <t>Kazakh S.S.R. (Kaz)</t>
  </si>
  <si>
    <t>Urals (Ura)</t>
  </si>
  <si>
    <t>Novosibirsk (Nov)</t>
  </si>
  <si>
    <t>Evenki National Okrug (Eve)</t>
  </si>
  <si>
    <t>Yakut S.S.R. (Yak)</t>
  </si>
  <si>
    <t>Soviet Far East (Far)</t>
  </si>
  <si>
    <t>Stanovoj Chrebet (Stc)</t>
  </si>
  <si>
    <t>Buryatia S.S.R. (Bry)</t>
  </si>
  <si>
    <t>Mongolia (Mng)</t>
  </si>
  <si>
    <t>Chinghai (Chi)</t>
  </si>
  <si>
    <t>Nimgxia (Nim)</t>
  </si>
  <si>
    <t>Suiyuam (Sui)</t>
  </si>
  <si>
    <t>Manchuria (Man)</t>
  </si>
  <si>
    <t>Kiangsu (Kia)</t>
  </si>
  <si>
    <t>Sikang (Sik)</t>
  </si>
  <si>
    <t>Hupeh (Hup)</t>
  </si>
  <si>
    <t>Fukien (Fuk)</t>
  </si>
  <si>
    <t>Yunnan (Yun)</t>
  </si>
  <si>
    <t>Kwangtung (Kwa)</t>
  </si>
  <si>
    <t>French Indochina (Fic)</t>
  </si>
  <si>
    <t>Burma (Bur)</t>
  </si>
  <si>
    <t>India (Ind)</t>
  </si>
  <si>
    <t>Himalaya (Him)</t>
  </si>
  <si>
    <t>Afghan (Afg)</t>
  </si>
  <si>
    <t>Persia (Per)</t>
  </si>
  <si>
    <t>Saudi Arabia (Sar)</t>
  </si>
  <si>
    <t>Trans-Jordan (Trj)</t>
  </si>
  <si>
    <t>Turkey (Tur)</t>
  </si>
  <si>
    <t>Algeria (Alg)</t>
  </si>
  <si>
    <t>Libya (Lib)</t>
  </si>
  <si>
    <t>Egypt (Egy)</t>
  </si>
  <si>
    <t>Sahara (Sah)</t>
  </si>
  <si>
    <t>French West Africa (Waf)</t>
  </si>
  <si>
    <t>French Equatorial Africa (Feq)</t>
  </si>
  <si>
    <t>Sudan (Sud)</t>
  </si>
  <si>
    <t>Italian East Africa (Eaf)</t>
  </si>
  <si>
    <t>Belgian Congo (Cng)</t>
  </si>
  <si>
    <t>Rhodesia (Rho)</t>
  </si>
  <si>
    <t>Angola (Ang)</t>
  </si>
  <si>
    <t>Mozambique (Moz)</t>
  </si>
  <si>
    <t>Union of South Africa (Saf)</t>
  </si>
  <si>
    <t>French Madagascar (Mad)</t>
  </si>
  <si>
    <t>Japan (Jpn)</t>
  </si>
  <si>
    <t>Alaska (Ala)</t>
  </si>
  <si>
    <t>Western Canada (Wca)</t>
  </si>
  <si>
    <t>Western United States (Wus)</t>
  </si>
  <si>
    <t>Central United States (Cus)</t>
  </si>
  <si>
    <t>Mexico (Mex)</t>
  </si>
  <si>
    <t>Formosa (For)</t>
  </si>
  <si>
    <t>Philippine Islands (Phi)</t>
  </si>
  <si>
    <t>Borneo (Bor)</t>
  </si>
  <si>
    <t>Okinawa (Oki)</t>
  </si>
  <si>
    <t>Midway Island (Mid)</t>
  </si>
  <si>
    <t>Wake Island (Wak)</t>
  </si>
  <si>
    <t>Hawaiian Islands (Haw)</t>
  </si>
  <si>
    <t>Caroline Islands (Car)</t>
  </si>
  <si>
    <t>Solomon Islands (Sol)</t>
  </si>
  <si>
    <t>New Zealand (Nze)</t>
  </si>
  <si>
    <t>New Guinea (Ngu)</t>
  </si>
  <si>
    <t>Australia (Aus)</t>
  </si>
  <si>
    <t>East Indies (Sum)</t>
  </si>
  <si>
    <t>Gibraltar (Gib)</t>
  </si>
  <si>
    <t>Iwo JIma (Iwo)</t>
  </si>
  <si>
    <t>UK 1 of Jap, Fic, Car, Oki, For</t>
  </si>
  <si>
    <t>Ita 3 of Egy, Tra, Weu, Gib</t>
  </si>
  <si>
    <t>Ger Weu+Nwe+Pol+Cze+Bul</t>
  </si>
  <si>
    <t>Ger 3 of Epl, Ukr, Bst, Euk, Bel</t>
  </si>
  <si>
    <t>USSR Arc + no Allied on Red Areas</t>
  </si>
  <si>
    <t>UK Gbr+Wca+Eca+Egy+Saf+Aus</t>
  </si>
  <si>
    <t>Jap Fic+Man+Kia</t>
  </si>
  <si>
    <t>USA Phi</t>
  </si>
  <si>
    <t>USA Wus+Cus+Eus</t>
  </si>
  <si>
    <t>3</t>
  </si>
  <si>
    <t>0</t>
  </si>
  <si>
    <t>1</t>
  </si>
  <si>
    <t>6</t>
  </si>
  <si>
    <t>2</t>
  </si>
  <si>
    <t>8</t>
  </si>
  <si>
    <t>4</t>
  </si>
  <si>
    <t>NATIONAL OBJECTIVES</t>
  </si>
  <si>
    <t>AA50</t>
  </si>
  <si>
    <t>IPC VALUE</t>
  </si>
  <si>
    <t>Urspr</t>
  </si>
  <si>
    <t>Land Territories</t>
  </si>
  <si>
    <t>Areacode</t>
  </si>
  <si>
    <t>UK &amp; Atlantic</t>
  </si>
  <si>
    <t>Eastern Europe</t>
  </si>
  <si>
    <t>Asia</t>
  </si>
  <si>
    <t>Africa</t>
  </si>
  <si>
    <t>Japan</t>
  </si>
  <si>
    <t>Pacific incl AUS/NZE</t>
  </si>
  <si>
    <t>Scandinavia</t>
  </si>
  <si>
    <t>GER/WEU/SEU</t>
  </si>
  <si>
    <t>Eastern Europe/West Russia</t>
  </si>
  <si>
    <t>East Russia</t>
  </si>
  <si>
    <t>China</t>
  </si>
  <si>
    <t>AAR</t>
  </si>
  <si>
    <t>2ndEd</t>
  </si>
  <si>
    <t>CHECKSUM TOTAL</t>
  </si>
  <si>
    <t>***Total</t>
  </si>
  <si>
    <t>RULESET</t>
  </si>
  <si>
    <t>America &amp; Caribean</t>
  </si>
  <si>
    <t>AAA / 2ndEd</t>
  </si>
  <si>
    <t>Sinkiang</t>
  </si>
  <si>
    <t>Eastern Europe (Eeu)</t>
  </si>
  <si>
    <t>Ukraine S.S.R. (Ukr)</t>
  </si>
  <si>
    <t>West Russia (Wru)</t>
  </si>
  <si>
    <t>China (Chi)</t>
  </si>
  <si>
    <t>Sinkiang (Sin)</t>
  </si>
  <si>
    <t>Anglo Egypt (Egy)</t>
  </si>
  <si>
    <t>Rio de Oro (Rio)</t>
  </si>
  <si>
    <t>Kenya (Ken)</t>
  </si>
  <si>
    <t>UK</t>
  </si>
  <si>
    <t>AA50 w/NO's</t>
  </si>
  <si>
    <t>USA</t>
  </si>
  <si>
    <t>ITA</t>
  </si>
  <si>
    <t>GER</t>
  </si>
  <si>
    <t>USSR</t>
  </si>
  <si>
    <t>JAP</t>
  </si>
  <si>
    <t>Ger 1 of Kar, Cau</t>
  </si>
  <si>
    <t>Ita Seu+WMD+CMD+EMD+Alg+Lib+Blk</t>
  </si>
  <si>
    <t>UK Weu or Blk</t>
  </si>
  <si>
    <t>USSR 3 of Nwy, Fin, Pol, Blk, Bul, Cze</t>
  </si>
  <si>
    <t>Jap 1 of Haw, Aus, Ind</t>
  </si>
  <si>
    <t>USA France</t>
  </si>
  <si>
    <t>It should be a total of 90 ipc, from NO's</t>
  </si>
  <si>
    <t>USA 3 of Mid, Wak, Sol, Haw</t>
  </si>
  <si>
    <t>Jap 4 of Kwa, Sum, Bor, Phi, Ngu, Sol</t>
  </si>
  <si>
    <t>Japan &amp; Moscow</t>
  </si>
  <si>
    <t>Dev AA50 NO's
 vs No NO's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</si>
</sst>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24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34" fillId="33" borderId="0" xfId="0" applyFont="1" applyFill="1" applyAlignment="1">
      <alignment/>
    </xf>
    <xf numFmtId="4" fontId="34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4" fillId="34" borderId="0" xfId="0" applyFont="1" applyFill="1" applyAlignment="1">
      <alignment/>
    </xf>
    <xf numFmtId="0" fontId="34" fillId="16" borderId="0" xfId="0" applyFont="1" applyFill="1" applyAlignment="1">
      <alignment/>
    </xf>
    <xf numFmtId="0" fontId="34" fillId="16" borderId="0" xfId="0" applyFont="1" applyFill="1" applyAlignment="1">
      <alignment horizontal="right"/>
    </xf>
    <xf numFmtId="164" fontId="34" fillId="34" borderId="0" xfId="48" applyNumberFormat="1" applyFont="1" applyFill="1" applyAlignment="1">
      <alignment/>
    </xf>
    <xf numFmtId="164" fontId="0" fillId="34" borderId="0" xfId="48" applyNumberFormat="1" applyFont="1" applyFill="1" applyAlignment="1">
      <alignment/>
    </xf>
    <xf numFmtId="4" fontId="0" fillId="34" borderId="0" xfId="0" applyNumberFormat="1" applyFill="1" applyAlignment="1">
      <alignment horizontal="center"/>
    </xf>
    <xf numFmtId="4" fontId="34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/>
    </xf>
    <xf numFmtId="3" fontId="34" fillId="34" borderId="0" xfId="0" applyNumberFormat="1" applyFont="1" applyFill="1" applyAlignment="1">
      <alignment/>
    </xf>
    <xf numFmtId="0" fontId="0" fillId="29" borderId="0" xfId="0" applyFill="1" applyAlignment="1">
      <alignment/>
    </xf>
    <xf numFmtId="0" fontId="34" fillId="29" borderId="0" xfId="0" applyFont="1" applyFill="1" applyAlignment="1">
      <alignment/>
    </xf>
    <xf numFmtId="0" fontId="34" fillId="29" borderId="0" xfId="0" applyFont="1" applyFill="1" applyAlignment="1">
      <alignment horizontal="right"/>
    </xf>
    <xf numFmtId="0" fontId="37" fillId="35" borderId="0" xfId="0" applyFont="1" applyFill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 horizontal="center"/>
    </xf>
    <xf numFmtId="0" fontId="34" fillId="35" borderId="0" xfId="0" applyFont="1" applyFill="1" applyAlignment="1">
      <alignment/>
    </xf>
    <xf numFmtId="4" fontId="34" fillId="35" borderId="0" xfId="0" applyNumberFormat="1" applyFont="1" applyFill="1" applyAlignment="1">
      <alignment horizontal="center"/>
    </xf>
    <xf numFmtId="0" fontId="37" fillId="36" borderId="0" xfId="0" applyFont="1" applyFill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 horizontal="center"/>
    </xf>
    <xf numFmtId="0" fontId="34" fillId="36" borderId="0" xfId="0" applyFont="1" applyFill="1" applyAlignment="1">
      <alignment/>
    </xf>
    <xf numFmtId="4" fontId="34" fillId="36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34" fillId="35" borderId="0" xfId="0" applyFont="1" applyFill="1" applyAlignment="1">
      <alignment horizontal="center"/>
    </xf>
    <xf numFmtId="9" fontId="0" fillId="34" borderId="0" xfId="48" applyNumberFormat="1" applyFont="1" applyFill="1" applyAlignment="1">
      <alignment horizontal="right"/>
    </xf>
    <xf numFmtId="9" fontId="34" fillId="16" borderId="0" xfId="48" applyFont="1" applyFill="1" applyAlignment="1">
      <alignment horizontal="right"/>
    </xf>
    <xf numFmtId="0" fontId="0" fillId="34" borderId="0" xfId="0" applyFont="1" applyFill="1" applyAlignment="1">
      <alignment/>
    </xf>
    <xf numFmtId="0" fontId="36" fillId="34" borderId="0" xfId="0" applyFont="1" applyFill="1" applyAlignment="1">
      <alignment/>
    </xf>
    <xf numFmtId="2" fontId="36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34" fillId="37" borderId="0" xfId="0" applyFont="1" applyFill="1" applyAlignment="1">
      <alignment/>
    </xf>
    <xf numFmtId="3" fontId="0" fillId="34" borderId="0" xfId="0" applyNumberFormat="1" applyFill="1" applyAlignment="1">
      <alignment horizontal="right"/>
    </xf>
    <xf numFmtId="1" fontId="34" fillId="16" borderId="0" xfId="0" applyNumberFormat="1" applyFont="1" applyFill="1" applyAlignment="1">
      <alignment horizontal="right"/>
    </xf>
    <xf numFmtId="1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9" fontId="0" fillId="0" borderId="0" xfId="48" applyFont="1" applyAlignment="1">
      <alignment horizontal="right"/>
    </xf>
    <xf numFmtId="9" fontId="0" fillId="0" borderId="0" xfId="0" applyNumberFormat="1" applyAlignment="1">
      <alignment/>
    </xf>
    <xf numFmtId="0" fontId="34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34" fillId="29" borderId="0" xfId="0" applyFont="1" applyFill="1" applyAlignment="1">
      <alignment horizontal="right" wrapText="1"/>
    </xf>
    <xf numFmtId="164" fontId="0" fillId="34" borderId="0" xfId="48" applyNumberFormat="1" applyFont="1" applyFill="1" applyAlignment="1">
      <alignment horizontal="right"/>
    </xf>
    <xf numFmtId="164" fontId="34" fillId="34" borderId="0" xfId="48" applyNumberFormat="1" applyFont="1" applyFill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365"/>
          <c:w val="0.846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Blad3!$B$54</c:f>
              <c:strCache>
                <c:ptCount val="1"/>
                <c:pt idx="0">
                  <c:v>2ndEd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Blad3!$A$55:$A$64</c:f>
              <c:strCache/>
            </c:strRef>
          </c:cat>
          <c:val>
            <c:numRef>
              <c:f>Blad3!$B$55:$B$64</c:f>
              <c:numCache/>
            </c:numRef>
          </c:val>
          <c:shape val="box"/>
        </c:ser>
        <c:ser>
          <c:idx val="1"/>
          <c:order val="1"/>
          <c:tx>
            <c:strRef>
              <c:f>Blad3!$C$54</c:f>
              <c:strCache>
                <c:ptCount val="1"/>
                <c:pt idx="0">
                  <c:v>AAR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Blad3!$A$55:$A$64</c:f>
              <c:strCache/>
            </c:strRef>
          </c:cat>
          <c:val>
            <c:numRef>
              <c:f>Blad3!$C$55:$C$64</c:f>
              <c:numCache/>
            </c:numRef>
          </c:val>
          <c:shape val="box"/>
        </c:ser>
        <c:ser>
          <c:idx val="2"/>
          <c:order val="2"/>
          <c:tx>
            <c:strRef>
              <c:f>Blad3!$D$54</c:f>
              <c:strCache>
                <c:ptCount val="1"/>
                <c:pt idx="0">
                  <c:v>AA50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Blad3!$A$55:$A$64</c:f>
              <c:strCache/>
            </c:strRef>
          </c:cat>
          <c:val>
            <c:numRef>
              <c:f>Blad3!$D$55:$D$64</c:f>
              <c:numCache/>
            </c:numRef>
          </c:val>
          <c:shape val="box"/>
        </c:ser>
        <c:ser>
          <c:idx val="3"/>
          <c:order val="3"/>
          <c:tx>
            <c:strRef>
              <c:f>Blad3!$E$54</c:f>
              <c:strCache>
                <c:ptCount val="1"/>
                <c:pt idx="0">
                  <c:v>AA50 w/NO's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Blad3!$A$55:$A$64</c:f>
              <c:strCache/>
            </c:strRef>
          </c:cat>
          <c:val>
            <c:numRef>
              <c:f>Blad3!$E$55:$E$64</c:f>
              <c:numCache/>
            </c:numRef>
          </c:val>
          <c:shape val="box"/>
        </c:ser>
        <c:shape val="box"/>
        <c:axId val="52249151"/>
        <c:axId val="480312"/>
      </c:bar3D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5"/>
          <c:y val="0.4245"/>
          <c:w val="0.11075"/>
          <c:h val="0.14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0.02625</cdr:y>
    </cdr:from>
    <cdr:to>
      <cdr:x>0.887</cdr:x>
      <cdr:y>0.1045</cdr:y>
    </cdr:to>
    <cdr:sp>
      <cdr:nvSpPr>
        <cdr:cNvPr id="1" name="Rektangel 1"/>
        <cdr:cNvSpPr>
          <a:spLocks/>
        </cdr:cNvSpPr>
      </cdr:nvSpPr>
      <cdr:spPr>
        <a:xfrm>
          <a:off x="0" y="161925"/>
          <a:ext cx="7315200" cy="485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IPC VALUE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PER REGION, IN % OF TOTAL IPC VALUE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876300</xdr:colOff>
      <xdr:row>32</xdr:row>
      <xdr:rowOff>161925</xdr:rowOff>
    </xdr:to>
    <xdr:graphicFrame>
      <xdr:nvGraphicFramePr>
        <xdr:cNvPr id="1" name="Diagram 4"/>
        <xdr:cNvGraphicFramePr/>
      </xdr:nvGraphicFramePr>
      <xdr:xfrm>
        <a:off x="9525" y="0"/>
        <a:ext cx="82486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C151"/>
  <sheetViews>
    <sheetView zoomScalePageLayoutView="0" workbookViewId="0" topLeftCell="B1">
      <selection activeCell="G96" sqref="B4:G96"/>
    </sheetView>
  </sheetViews>
  <sheetFormatPr defaultColWidth="9.140625" defaultRowHeight="15"/>
  <cols>
    <col min="1" max="1" width="26.28125" style="7" bestFit="1" customWidth="1"/>
    <col min="2" max="2" width="14.28125" style="7" customWidth="1"/>
    <col min="3" max="3" width="9.140625" style="7" customWidth="1"/>
    <col min="4" max="7" width="9.140625" style="8" customWidth="1"/>
    <col min="8" max="8" width="10.8515625" style="8" customWidth="1"/>
    <col min="9" max="9" width="6.140625" style="7" bestFit="1" customWidth="1"/>
    <col min="10" max="10" width="9.28125" style="7" customWidth="1"/>
    <col min="11" max="11" width="35.00390625" style="7" bestFit="1" customWidth="1"/>
    <col min="12" max="12" width="10.140625" style="7" bestFit="1" customWidth="1"/>
    <col min="13" max="13" width="5.8515625" style="7" bestFit="1" customWidth="1"/>
    <col min="14" max="14" width="26.28125" style="7" bestFit="1" customWidth="1"/>
    <col min="15" max="15" width="9.28125" style="7" customWidth="1"/>
    <col min="16" max="16" width="32.421875" style="7" bestFit="1" customWidth="1"/>
    <col min="17" max="17" width="10.140625" style="7" bestFit="1" customWidth="1"/>
    <col min="18" max="18" width="9.140625" style="14" customWidth="1"/>
    <col min="19" max="19" width="26.28125" style="7" bestFit="1" customWidth="1"/>
    <col min="20" max="20" width="9.140625" style="7" customWidth="1"/>
    <col min="21" max="21" width="27.7109375" style="7" bestFit="1" customWidth="1"/>
    <col min="22" max="22" width="10.140625" style="31" bestFit="1" customWidth="1"/>
    <col min="23" max="23" width="9.140625" style="31" customWidth="1"/>
    <col min="24" max="24" width="26.28125" style="7" bestFit="1" customWidth="1"/>
    <col min="25" max="25" width="9.140625" style="7" customWidth="1"/>
    <col min="26" max="26" width="27.7109375" style="7" bestFit="1" customWidth="1"/>
    <col min="27" max="27" width="10.140625" style="7" bestFit="1" customWidth="1"/>
    <col min="28" max="28" width="5.8515625" style="7" bestFit="1" customWidth="1"/>
    <col min="29" max="29" width="17.28125" style="7" customWidth="1"/>
    <col min="30" max="16384" width="9.140625" style="7" customWidth="1"/>
  </cols>
  <sheetData>
    <row r="9" spans="4:8" ht="15">
      <c r="D9" s="7"/>
      <c r="E9" s="7"/>
      <c r="F9" s="7"/>
      <c r="G9" s="7"/>
      <c r="H9" s="7"/>
    </row>
    <row r="10" spans="4:8" ht="15">
      <c r="D10" s="7"/>
      <c r="E10" s="7"/>
      <c r="F10" s="7"/>
      <c r="G10" s="7"/>
      <c r="H10" s="7"/>
    </row>
    <row r="11" spans="4:8" ht="15">
      <c r="D11" s="7"/>
      <c r="E11" s="7"/>
      <c r="F11" s="7"/>
      <c r="G11" s="7"/>
      <c r="H11" s="7"/>
    </row>
    <row r="12" spans="4:8" ht="15">
      <c r="D12" s="7"/>
      <c r="E12" s="7"/>
      <c r="F12" s="7"/>
      <c r="G12" s="7"/>
      <c r="H12" s="7"/>
    </row>
    <row r="13" spans="4:29" ht="18.75">
      <c r="D13" s="7"/>
      <c r="E13" s="7"/>
      <c r="F13" s="7"/>
      <c r="G13" s="7"/>
      <c r="H13" s="7"/>
      <c r="K13" s="2" t="s">
        <v>115</v>
      </c>
      <c r="L13" s="3"/>
      <c r="M13" s="4"/>
      <c r="N13" s="3"/>
      <c r="P13" s="2" t="s">
        <v>115</v>
      </c>
      <c r="Q13" s="3"/>
      <c r="R13" s="4"/>
      <c r="S13" s="3"/>
      <c r="U13" s="21" t="s">
        <v>131</v>
      </c>
      <c r="V13" s="32"/>
      <c r="W13" s="23"/>
      <c r="X13" s="22"/>
      <c r="Z13" s="26" t="s">
        <v>137</v>
      </c>
      <c r="AA13" s="27"/>
      <c r="AB13" s="28"/>
      <c r="AC13" s="27"/>
    </row>
    <row r="14" spans="4:29" ht="15">
      <c r="D14" s="7"/>
      <c r="E14" s="7"/>
      <c r="F14" s="7"/>
      <c r="G14" s="7"/>
      <c r="H14" s="7"/>
      <c r="K14" s="5" t="s">
        <v>118</v>
      </c>
      <c r="L14" s="5" t="s">
        <v>116</v>
      </c>
      <c r="M14" s="6" t="s">
        <v>117</v>
      </c>
      <c r="N14" s="5" t="s">
        <v>119</v>
      </c>
      <c r="P14" s="5" t="s">
        <v>118</v>
      </c>
      <c r="Q14" s="5" t="s">
        <v>116</v>
      </c>
      <c r="R14" s="6" t="s">
        <v>117</v>
      </c>
      <c r="S14" s="5" t="s">
        <v>119</v>
      </c>
      <c r="U14" s="24" t="s">
        <v>118</v>
      </c>
      <c r="V14" s="33" t="s">
        <v>116</v>
      </c>
      <c r="W14" s="25" t="s">
        <v>117</v>
      </c>
      <c r="X14" s="24" t="s">
        <v>119</v>
      </c>
      <c r="Z14" s="29" t="s">
        <v>118</v>
      </c>
      <c r="AA14" s="29" t="s">
        <v>116</v>
      </c>
      <c r="AB14" s="30" t="s">
        <v>117</v>
      </c>
      <c r="AC14" s="29" t="s">
        <v>119</v>
      </c>
    </row>
    <row r="15" spans="4:29" ht="15">
      <c r="D15" s="7"/>
      <c r="E15" s="7"/>
      <c r="F15" s="7"/>
      <c r="G15" s="7"/>
      <c r="H15" s="7"/>
      <c r="K15" s="7" t="str">
        <f>P15</f>
        <v>Trans-Jordan (Trj)</v>
      </c>
      <c r="L15" s="16">
        <f>Q15</f>
        <v>1</v>
      </c>
      <c r="N15" s="7" t="str">
        <f>S15</f>
        <v>Africa</v>
      </c>
      <c r="P15" s="7" t="s">
        <v>61</v>
      </c>
      <c r="Q15" s="16">
        <f aca="true" t="shared" si="0" ref="Q15:Q46">VALUE(R15)</f>
        <v>1</v>
      </c>
      <c r="R15" s="14" t="s">
        <v>109</v>
      </c>
      <c r="S15" s="7" t="s">
        <v>123</v>
      </c>
      <c r="U15" s="7" t="s">
        <v>96</v>
      </c>
      <c r="V15" s="31">
        <f aca="true" t="shared" si="1" ref="V15:V33">VALUE(W15)</f>
        <v>0</v>
      </c>
      <c r="W15" s="31" t="s">
        <v>108</v>
      </c>
      <c r="X15" s="7" t="s">
        <v>123</v>
      </c>
      <c r="Z15" s="7" t="s">
        <v>78</v>
      </c>
      <c r="AA15" s="7">
        <v>2</v>
      </c>
      <c r="AB15" s="7">
        <v>0</v>
      </c>
      <c r="AC15" s="7" t="s">
        <v>136</v>
      </c>
    </row>
    <row r="16" spans="11:29" ht="15">
      <c r="K16" s="7" t="str">
        <f aca="true" t="shared" si="2" ref="K16:K79">P16</f>
        <v>Algeria (Alg)</v>
      </c>
      <c r="L16" s="16">
        <f aca="true" t="shared" si="3" ref="L16:L79">Q16</f>
        <v>1</v>
      </c>
      <c r="N16" s="7" t="str">
        <f aca="true" t="shared" si="4" ref="N16:N79">S16</f>
        <v>Africa</v>
      </c>
      <c r="P16" s="7" t="s">
        <v>63</v>
      </c>
      <c r="Q16" s="16">
        <f t="shared" si="0"/>
        <v>1</v>
      </c>
      <c r="R16" s="14" t="s">
        <v>109</v>
      </c>
      <c r="S16" s="7" t="s">
        <v>123</v>
      </c>
      <c r="U16" s="7" t="s">
        <v>61</v>
      </c>
      <c r="V16" s="31">
        <f t="shared" si="1"/>
        <v>1</v>
      </c>
      <c r="W16" s="31" t="s">
        <v>109</v>
      </c>
      <c r="X16" s="7" t="s">
        <v>123</v>
      </c>
      <c r="Z16" s="7" t="s">
        <v>63</v>
      </c>
      <c r="AA16" s="7">
        <v>1</v>
      </c>
      <c r="AB16" s="7">
        <v>0</v>
      </c>
      <c r="AC16" s="7" t="s">
        <v>123</v>
      </c>
    </row>
    <row r="17" spans="1:29" ht="15">
      <c r="A17" s="7" t="s">
        <v>119</v>
      </c>
      <c r="C17" s="7" t="str">
        <f>A17</f>
        <v>Areacode</v>
      </c>
      <c r="E17" s="7" t="str">
        <f>A17</f>
        <v>Areacode</v>
      </c>
      <c r="G17" s="7" t="str">
        <f>A17</f>
        <v>Areacode</v>
      </c>
      <c r="K17" s="7" t="str">
        <f t="shared" si="2"/>
        <v>Libya (Lib)</v>
      </c>
      <c r="L17" s="16">
        <f t="shared" si="3"/>
        <v>1</v>
      </c>
      <c r="N17" s="7" t="str">
        <f t="shared" si="4"/>
        <v>Africa</v>
      </c>
      <c r="P17" s="7" t="s">
        <v>64</v>
      </c>
      <c r="Q17" s="16">
        <f t="shared" si="0"/>
        <v>1</v>
      </c>
      <c r="R17" s="14" t="s">
        <v>109</v>
      </c>
      <c r="S17" s="7" t="s">
        <v>123</v>
      </c>
      <c r="U17" s="7" t="s">
        <v>144</v>
      </c>
      <c r="V17" s="31">
        <f t="shared" si="1"/>
        <v>2</v>
      </c>
      <c r="W17" s="31" t="s">
        <v>111</v>
      </c>
      <c r="X17" s="7" t="s">
        <v>123</v>
      </c>
      <c r="Z17" s="7" t="s">
        <v>94</v>
      </c>
      <c r="AA17" s="7">
        <v>2</v>
      </c>
      <c r="AB17" s="7">
        <v>0</v>
      </c>
      <c r="AC17" s="7" t="s">
        <v>125</v>
      </c>
    </row>
    <row r="18" spans="1:29" ht="19.5" customHeight="1">
      <c r="A18" s="7" t="str">
        <f>Blad3!A39</f>
        <v>Africa</v>
      </c>
      <c r="C18" s="7" t="str">
        <f aca="true" t="shared" si="5" ref="C18:C40">A18</f>
        <v>Africa</v>
      </c>
      <c r="E18" s="7" t="str">
        <f aca="true" t="shared" si="6" ref="E18:E40">A18</f>
        <v>Africa</v>
      </c>
      <c r="G18" s="7" t="str">
        <f aca="true" t="shared" si="7" ref="G18:G40">A18</f>
        <v>Africa</v>
      </c>
      <c r="K18" s="7" t="str">
        <f t="shared" si="2"/>
        <v>Egypt (Egy)</v>
      </c>
      <c r="L18" s="16">
        <f t="shared" si="3"/>
        <v>2</v>
      </c>
      <c r="N18" s="7" t="str">
        <f t="shared" si="4"/>
        <v>Africa</v>
      </c>
      <c r="P18" s="7" t="s">
        <v>65</v>
      </c>
      <c r="Q18" s="16">
        <f t="shared" si="0"/>
        <v>2</v>
      </c>
      <c r="R18" s="14" t="s">
        <v>111</v>
      </c>
      <c r="S18" s="7" t="s">
        <v>123</v>
      </c>
      <c r="U18" s="7" t="s">
        <v>64</v>
      </c>
      <c r="V18" s="31">
        <f t="shared" si="1"/>
        <v>1</v>
      </c>
      <c r="W18" s="31" t="s">
        <v>109</v>
      </c>
      <c r="X18" s="7" t="s">
        <v>123</v>
      </c>
      <c r="Z18" s="7" t="s">
        <v>71</v>
      </c>
      <c r="AA18" s="7">
        <v>1</v>
      </c>
      <c r="AB18" s="7">
        <v>0</v>
      </c>
      <c r="AC18" s="7" t="s">
        <v>123</v>
      </c>
    </row>
    <row r="19" spans="1:29" ht="19.5" customHeight="1">
      <c r="A19" s="7" t="str">
        <f>$A$17</f>
        <v>Areacode</v>
      </c>
      <c r="C19" s="7" t="str">
        <f t="shared" si="5"/>
        <v>Areacode</v>
      </c>
      <c r="E19" s="7" t="str">
        <f t="shared" si="6"/>
        <v>Areacode</v>
      </c>
      <c r="G19" s="7" t="str">
        <f t="shared" si="7"/>
        <v>Areacode</v>
      </c>
      <c r="K19" s="7" t="str">
        <f t="shared" si="2"/>
        <v>French West Africa (Waf)</v>
      </c>
      <c r="L19" s="16">
        <f t="shared" si="3"/>
        <v>1</v>
      </c>
      <c r="N19" s="7" t="str">
        <f t="shared" si="4"/>
        <v>Africa</v>
      </c>
      <c r="P19" s="7" t="s">
        <v>67</v>
      </c>
      <c r="Q19" s="16">
        <f t="shared" si="0"/>
        <v>1</v>
      </c>
      <c r="R19" s="14" t="s">
        <v>109</v>
      </c>
      <c r="S19" s="7" t="s">
        <v>123</v>
      </c>
      <c r="U19" s="7" t="s">
        <v>63</v>
      </c>
      <c r="V19" s="31">
        <f t="shared" si="1"/>
        <v>1</v>
      </c>
      <c r="W19" s="31" t="s">
        <v>109</v>
      </c>
      <c r="X19" s="7" t="s">
        <v>123</v>
      </c>
      <c r="Z19" s="7" t="s">
        <v>85</v>
      </c>
      <c r="AA19" s="7">
        <v>1</v>
      </c>
      <c r="AB19" s="7">
        <v>0</v>
      </c>
      <c r="AC19" s="7" t="s">
        <v>125</v>
      </c>
    </row>
    <row r="20" spans="1:29" ht="19.5" customHeight="1">
      <c r="A20" s="7" t="str">
        <f>Blad3!A40</f>
        <v>Asia</v>
      </c>
      <c r="C20" s="7" t="str">
        <f t="shared" si="5"/>
        <v>Asia</v>
      </c>
      <c r="E20" s="7" t="str">
        <f t="shared" si="6"/>
        <v>Asia</v>
      </c>
      <c r="G20" s="7" t="str">
        <f t="shared" si="7"/>
        <v>Asia</v>
      </c>
      <c r="K20" s="7" t="str">
        <f t="shared" si="2"/>
        <v>French Equatorial Africa (Feq)</v>
      </c>
      <c r="L20" s="16">
        <f t="shared" si="3"/>
        <v>1</v>
      </c>
      <c r="N20" s="7" t="str">
        <f t="shared" si="4"/>
        <v>Africa</v>
      </c>
      <c r="P20" s="7" t="s">
        <v>68</v>
      </c>
      <c r="Q20" s="16">
        <f t="shared" si="0"/>
        <v>1</v>
      </c>
      <c r="R20" s="14" t="s">
        <v>109</v>
      </c>
      <c r="S20" s="7" t="s">
        <v>123</v>
      </c>
      <c r="U20" s="7" t="s">
        <v>67</v>
      </c>
      <c r="V20" s="31">
        <f t="shared" si="1"/>
        <v>1</v>
      </c>
      <c r="W20" s="31" t="s">
        <v>109</v>
      </c>
      <c r="X20" s="7" t="s">
        <v>123</v>
      </c>
      <c r="Z20" s="7" t="s">
        <v>6</v>
      </c>
      <c r="AA20" s="7">
        <v>3</v>
      </c>
      <c r="AB20" s="7">
        <v>0</v>
      </c>
      <c r="AC20" s="7" t="s">
        <v>136</v>
      </c>
    </row>
    <row r="21" spans="1:29" ht="19.5" customHeight="1">
      <c r="A21" s="7" t="str">
        <f>$A$17</f>
        <v>Areacode</v>
      </c>
      <c r="C21" s="7" t="str">
        <f t="shared" si="5"/>
        <v>Areacode</v>
      </c>
      <c r="E21" s="7" t="str">
        <f t="shared" si="6"/>
        <v>Areacode</v>
      </c>
      <c r="G21" s="7" t="str">
        <f t="shared" si="7"/>
        <v>Areacode</v>
      </c>
      <c r="K21" s="7" t="str">
        <f t="shared" si="2"/>
        <v>Sudan (Sud)</v>
      </c>
      <c r="L21" s="16">
        <f t="shared" si="3"/>
        <v>1</v>
      </c>
      <c r="N21" s="7" t="str">
        <f t="shared" si="4"/>
        <v>Africa</v>
      </c>
      <c r="P21" s="7" t="s">
        <v>69</v>
      </c>
      <c r="Q21" s="16">
        <f t="shared" si="0"/>
        <v>1</v>
      </c>
      <c r="R21" s="14" t="s">
        <v>109</v>
      </c>
      <c r="S21" s="7" t="s">
        <v>123</v>
      </c>
      <c r="U21" s="7" t="s">
        <v>68</v>
      </c>
      <c r="V21" s="31">
        <f t="shared" si="1"/>
        <v>1</v>
      </c>
      <c r="W21" s="31" t="s">
        <v>109</v>
      </c>
      <c r="X21" s="7" t="s">
        <v>123</v>
      </c>
      <c r="Z21" s="7" t="s">
        <v>90</v>
      </c>
      <c r="AA21" s="7">
        <v>0</v>
      </c>
      <c r="AB21" s="7">
        <v>0</v>
      </c>
      <c r="AC21" s="7" t="s">
        <v>125</v>
      </c>
    </row>
    <row r="22" spans="1:29" ht="19.5" customHeight="1">
      <c r="A22" s="7" t="str">
        <f>Blad3!A41</f>
        <v>East Russia</v>
      </c>
      <c r="C22" s="7" t="str">
        <f t="shared" si="5"/>
        <v>East Russia</v>
      </c>
      <c r="E22" s="7" t="str">
        <f t="shared" si="6"/>
        <v>East Russia</v>
      </c>
      <c r="G22" s="7" t="str">
        <f t="shared" si="7"/>
        <v>East Russia</v>
      </c>
      <c r="I22" s="12"/>
      <c r="J22" s="9"/>
      <c r="K22" s="7" t="str">
        <f t="shared" si="2"/>
        <v>Italian East Africa (Eaf)</v>
      </c>
      <c r="L22" s="16">
        <f t="shared" si="3"/>
        <v>1</v>
      </c>
      <c r="N22" s="7" t="str">
        <f t="shared" si="4"/>
        <v>Africa</v>
      </c>
      <c r="O22" s="9"/>
      <c r="P22" s="7" t="s">
        <v>70</v>
      </c>
      <c r="Q22" s="16">
        <f t="shared" si="0"/>
        <v>1</v>
      </c>
      <c r="R22" s="14" t="s">
        <v>109</v>
      </c>
      <c r="S22" s="7" t="s">
        <v>123</v>
      </c>
      <c r="U22" s="7" t="s">
        <v>70</v>
      </c>
      <c r="V22" s="31">
        <f t="shared" si="1"/>
        <v>1</v>
      </c>
      <c r="W22" s="31" t="s">
        <v>109</v>
      </c>
      <c r="X22" s="7" t="s">
        <v>123</v>
      </c>
      <c r="Z22" s="7" t="s">
        <v>34</v>
      </c>
      <c r="AA22" s="7">
        <v>3</v>
      </c>
      <c r="AB22" s="7">
        <v>0</v>
      </c>
      <c r="AC22" s="7" t="s">
        <v>128</v>
      </c>
    </row>
    <row r="23" spans="1:29" ht="19.5" customHeight="1">
      <c r="A23" s="7" t="str">
        <f>$A$17</f>
        <v>Areacode</v>
      </c>
      <c r="C23" s="7" t="str">
        <f t="shared" si="5"/>
        <v>Areacode</v>
      </c>
      <c r="E23" s="7" t="str">
        <f t="shared" si="6"/>
        <v>Areacode</v>
      </c>
      <c r="G23" s="7" t="str">
        <f t="shared" si="7"/>
        <v>Areacode</v>
      </c>
      <c r="I23" s="12"/>
      <c r="J23" s="9"/>
      <c r="K23" s="7" t="str">
        <f t="shared" si="2"/>
        <v>Belgian Congo (Cng)</v>
      </c>
      <c r="L23" s="16">
        <f t="shared" si="3"/>
        <v>1</v>
      </c>
      <c r="N23" s="7" t="str">
        <f t="shared" si="4"/>
        <v>Africa</v>
      </c>
      <c r="O23" s="9"/>
      <c r="P23" s="7" t="s">
        <v>71</v>
      </c>
      <c r="Q23" s="16">
        <f t="shared" si="0"/>
        <v>1</v>
      </c>
      <c r="R23" s="14" t="s">
        <v>109</v>
      </c>
      <c r="S23" s="7" t="s">
        <v>123</v>
      </c>
      <c r="U23" s="7" t="s">
        <v>71</v>
      </c>
      <c r="V23" s="31">
        <f t="shared" si="1"/>
        <v>1</v>
      </c>
      <c r="W23" s="31" t="s">
        <v>109</v>
      </c>
      <c r="X23" s="7" t="s">
        <v>123</v>
      </c>
      <c r="Z23" s="7" t="s">
        <v>130</v>
      </c>
      <c r="AA23" s="7">
        <v>2</v>
      </c>
      <c r="AB23" s="7">
        <v>0</v>
      </c>
      <c r="AC23" s="7" t="s">
        <v>122</v>
      </c>
    </row>
    <row r="24" spans="1:29" ht="19.5" customHeight="1">
      <c r="A24" s="7" t="str">
        <f>Blad3!A42</f>
        <v>Eastern Europe/West Russia</v>
      </c>
      <c r="C24" s="7" t="str">
        <f t="shared" si="5"/>
        <v>Eastern Europe/West Russia</v>
      </c>
      <c r="E24" s="7" t="str">
        <f t="shared" si="6"/>
        <v>Eastern Europe/West Russia</v>
      </c>
      <c r="G24" s="7" t="str">
        <f t="shared" si="7"/>
        <v>Eastern Europe/West Russia</v>
      </c>
      <c r="I24" s="13"/>
      <c r="K24" s="7" t="str">
        <f t="shared" si="2"/>
        <v>Rhodesia (Rho)</v>
      </c>
      <c r="L24" s="16">
        <f t="shared" si="3"/>
        <v>1</v>
      </c>
      <c r="N24" s="7" t="str">
        <f t="shared" si="4"/>
        <v>Africa</v>
      </c>
      <c r="P24" s="7" t="s">
        <v>72</v>
      </c>
      <c r="Q24" s="16">
        <f t="shared" si="0"/>
        <v>1</v>
      </c>
      <c r="R24" s="14" t="s">
        <v>109</v>
      </c>
      <c r="S24" s="7" t="s">
        <v>123</v>
      </c>
      <c r="U24" s="7" t="s">
        <v>146</v>
      </c>
      <c r="V24" s="31">
        <f t="shared" si="1"/>
        <v>1</v>
      </c>
      <c r="W24" s="31" t="s">
        <v>109</v>
      </c>
      <c r="X24" s="7" t="s">
        <v>123</v>
      </c>
      <c r="Z24" s="7" t="s">
        <v>95</v>
      </c>
      <c r="AA24" s="7">
        <v>2</v>
      </c>
      <c r="AB24" s="7">
        <v>0</v>
      </c>
      <c r="AC24" s="7" t="s">
        <v>125</v>
      </c>
    </row>
    <row r="25" spans="1:29" ht="19.5" customHeight="1">
      <c r="A25" s="7" t="str">
        <f>$A$17</f>
        <v>Areacode</v>
      </c>
      <c r="C25" s="7" t="str">
        <f t="shared" si="5"/>
        <v>Areacode</v>
      </c>
      <c r="E25" s="7" t="str">
        <f t="shared" si="6"/>
        <v>Areacode</v>
      </c>
      <c r="G25" s="7" t="str">
        <f t="shared" si="7"/>
        <v>Areacode</v>
      </c>
      <c r="I25" s="13"/>
      <c r="K25" s="7" t="str">
        <f t="shared" si="2"/>
        <v>Union of South Africa (Saf)</v>
      </c>
      <c r="L25" s="16">
        <f t="shared" si="3"/>
        <v>2</v>
      </c>
      <c r="N25" s="7" t="str">
        <f t="shared" si="4"/>
        <v>Africa</v>
      </c>
      <c r="P25" s="7" t="s">
        <v>75</v>
      </c>
      <c r="Q25" s="16">
        <f t="shared" si="0"/>
        <v>2</v>
      </c>
      <c r="R25" s="14" t="s">
        <v>111</v>
      </c>
      <c r="S25" s="7" t="s">
        <v>123</v>
      </c>
      <c r="U25" s="7" t="s">
        <v>75</v>
      </c>
      <c r="V25" s="31">
        <f t="shared" si="1"/>
        <v>2</v>
      </c>
      <c r="W25" s="31" t="s">
        <v>111</v>
      </c>
      <c r="X25" s="7" t="s">
        <v>123</v>
      </c>
      <c r="Z25" s="7" t="s">
        <v>0</v>
      </c>
      <c r="AA25" s="7">
        <v>3</v>
      </c>
      <c r="AB25" s="7">
        <v>0</v>
      </c>
      <c r="AC25" s="7" t="s">
        <v>136</v>
      </c>
    </row>
    <row r="26" spans="1:29" ht="19.5" customHeight="1">
      <c r="A26" s="7" t="str">
        <f>Blad3!A43</f>
        <v>GER/WEU/SEU</v>
      </c>
      <c r="C26" s="7" t="str">
        <f t="shared" si="5"/>
        <v>GER/WEU/SEU</v>
      </c>
      <c r="E26" s="7" t="str">
        <f t="shared" si="6"/>
        <v>GER/WEU/SEU</v>
      </c>
      <c r="G26" s="7" t="str">
        <f t="shared" si="7"/>
        <v>GER/WEU/SEU</v>
      </c>
      <c r="I26" s="13"/>
      <c r="K26" s="7" t="str">
        <f t="shared" si="2"/>
        <v>French Madagascar (Mad)</v>
      </c>
      <c r="L26" s="16">
        <f t="shared" si="3"/>
        <v>1</v>
      </c>
      <c r="N26" s="7" t="str">
        <f t="shared" si="4"/>
        <v>Africa</v>
      </c>
      <c r="P26" s="7" t="s">
        <v>76</v>
      </c>
      <c r="Q26" s="16">
        <f t="shared" si="0"/>
        <v>1</v>
      </c>
      <c r="R26" s="14" t="s">
        <v>109</v>
      </c>
      <c r="S26" s="7" t="s">
        <v>123</v>
      </c>
      <c r="U26" s="7" t="s">
        <v>76</v>
      </c>
      <c r="V26" s="31">
        <f t="shared" si="1"/>
        <v>1</v>
      </c>
      <c r="W26" s="31" t="s">
        <v>109</v>
      </c>
      <c r="X26" s="7" t="s">
        <v>123</v>
      </c>
      <c r="Z26" s="7" t="s">
        <v>121</v>
      </c>
      <c r="AA26" s="7">
        <v>3</v>
      </c>
      <c r="AB26" s="7">
        <v>0</v>
      </c>
      <c r="AC26" s="7" t="s">
        <v>128</v>
      </c>
    </row>
    <row r="27" spans="1:29" ht="19.5" customHeight="1">
      <c r="A27" s="7" t="str">
        <f>$A$17</f>
        <v>Areacode</v>
      </c>
      <c r="C27" s="7" t="str">
        <f t="shared" si="5"/>
        <v>Areacode</v>
      </c>
      <c r="E27" s="7" t="str">
        <f t="shared" si="6"/>
        <v>Areacode</v>
      </c>
      <c r="G27" s="7" t="str">
        <f t="shared" si="7"/>
        <v>Areacode</v>
      </c>
      <c r="I27" s="13"/>
      <c r="K27" s="7" t="str">
        <f t="shared" si="2"/>
        <v>Gibraltar (Gib)</v>
      </c>
      <c r="L27" s="16">
        <f t="shared" si="3"/>
        <v>0</v>
      </c>
      <c r="N27" s="7" t="str">
        <f t="shared" si="4"/>
        <v>Africa</v>
      </c>
      <c r="P27" s="7" t="s">
        <v>96</v>
      </c>
      <c r="Q27" s="16">
        <f t="shared" si="0"/>
        <v>0</v>
      </c>
      <c r="R27" s="14" t="s">
        <v>108</v>
      </c>
      <c r="S27" s="7" t="s">
        <v>123</v>
      </c>
      <c r="U27" s="7" t="s">
        <v>0</v>
      </c>
      <c r="V27" s="31">
        <f t="shared" si="1"/>
        <v>3</v>
      </c>
      <c r="W27" s="31" t="s">
        <v>107</v>
      </c>
      <c r="X27" s="7" t="s">
        <v>136</v>
      </c>
      <c r="Z27" s="7" t="s">
        <v>3</v>
      </c>
      <c r="AA27" s="7">
        <v>12</v>
      </c>
      <c r="AB27" s="7">
        <v>0</v>
      </c>
      <c r="AC27" s="7" t="s">
        <v>136</v>
      </c>
    </row>
    <row r="28" spans="1:29" ht="19.5" customHeight="1">
      <c r="A28" s="7" t="str">
        <f>Blad3!A44</f>
        <v>Japan &amp; Moscow</v>
      </c>
      <c r="C28" s="7" t="str">
        <f t="shared" si="5"/>
        <v>Japan &amp; Moscow</v>
      </c>
      <c r="E28" s="7" t="str">
        <f t="shared" si="6"/>
        <v>Japan &amp; Moscow</v>
      </c>
      <c r="G28" s="7" t="str">
        <f t="shared" si="7"/>
        <v>Japan &amp; Moscow</v>
      </c>
      <c r="I28" s="13"/>
      <c r="K28" s="7" t="str">
        <f t="shared" si="2"/>
        <v>Chinghai (Chi)</v>
      </c>
      <c r="L28" s="16">
        <f t="shared" si="3"/>
        <v>1</v>
      </c>
      <c r="N28" s="7" t="str">
        <f t="shared" si="4"/>
        <v>Asia</v>
      </c>
      <c r="P28" s="7" t="s">
        <v>44</v>
      </c>
      <c r="Q28" s="16">
        <f t="shared" si="0"/>
        <v>1</v>
      </c>
      <c r="R28" s="14" t="s">
        <v>109</v>
      </c>
      <c r="S28" s="7" t="s">
        <v>122</v>
      </c>
      <c r="U28" s="7" t="s">
        <v>3</v>
      </c>
      <c r="V28" s="31">
        <f t="shared" si="1"/>
        <v>12</v>
      </c>
      <c r="W28" s="31">
        <v>12</v>
      </c>
      <c r="X28" s="7" t="s">
        <v>136</v>
      </c>
      <c r="Z28" s="7" t="s">
        <v>65</v>
      </c>
      <c r="AA28" s="7">
        <v>2</v>
      </c>
      <c r="AB28" s="7">
        <v>0</v>
      </c>
      <c r="AC28" s="7" t="s">
        <v>123</v>
      </c>
    </row>
    <row r="29" spans="5:29" ht="19.5" customHeight="1">
      <c r="E29" s="7"/>
      <c r="G29" s="7"/>
      <c r="I29" s="13"/>
      <c r="K29" s="7" t="str">
        <f t="shared" si="2"/>
        <v>Nimgxia (Nim)</v>
      </c>
      <c r="L29" s="16">
        <f t="shared" si="3"/>
        <v>1</v>
      </c>
      <c r="N29" s="7" t="str">
        <f t="shared" si="4"/>
        <v>Asia</v>
      </c>
      <c r="P29" s="7" t="s">
        <v>45</v>
      </c>
      <c r="Q29" s="16">
        <f t="shared" si="0"/>
        <v>1</v>
      </c>
      <c r="R29" s="14" t="s">
        <v>109</v>
      </c>
      <c r="S29" s="7" t="s">
        <v>122</v>
      </c>
      <c r="U29" s="7" t="s">
        <v>4</v>
      </c>
      <c r="V29" s="31">
        <f t="shared" si="1"/>
        <v>1</v>
      </c>
      <c r="W29" s="31" t="s">
        <v>109</v>
      </c>
      <c r="X29" s="7" t="s">
        <v>136</v>
      </c>
      <c r="Z29" s="7" t="s">
        <v>38</v>
      </c>
      <c r="AA29" s="7">
        <v>2</v>
      </c>
      <c r="AB29" s="7">
        <v>0</v>
      </c>
      <c r="AC29" s="7" t="s">
        <v>129</v>
      </c>
    </row>
    <row r="30" spans="5:29" ht="19.5" customHeight="1">
      <c r="E30" s="7"/>
      <c r="G30" s="7"/>
      <c r="I30" s="13"/>
      <c r="K30" s="7" t="str">
        <f t="shared" si="2"/>
        <v>Suiyuam (Sui)</v>
      </c>
      <c r="L30" s="16">
        <f t="shared" si="3"/>
        <v>1</v>
      </c>
      <c r="N30" s="7" t="str">
        <f t="shared" si="4"/>
        <v>Asia</v>
      </c>
      <c r="P30" s="7" t="s">
        <v>46</v>
      </c>
      <c r="Q30" s="16">
        <f t="shared" si="0"/>
        <v>1</v>
      </c>
      <c r="R30" s="14" t="s">
        <v>109</v>
      </c>
      <c r="S30" s="7" t="s">
        <v>122</v>
      </c>
      <c r="U30" s="7" t="s">
        <v>5</v>
      </c>
      <c r="V30" s="31">
        <f t="shared" si="1"/>
        <v>1</v>
      </c>
      <c r="W30" s="31" t="s">
        <v>109</v>
      </c>
      <c r="X30" s="7" t="s">
        <v>136</v>
      </c>
      <c r="Z30" s="7" t="s">
        <v>68</v>
      </c>
      <c r="AA30" s="7">
        <v>1</v>
      </c>
      <c r="AB30" s="7">
        <v>0</v>
      </c>
      <c r="AC30" s="7" t="s">
        <v>123</v>
      </c>
    </row>
    <row r="31" spans="1:29" ht="19.5" customHeight="1">
      <c r="A31" s="7" t="str">
        <f>$A$17</f>
        <v>Areacode</v>
      </c>
      <c r="C31" s="7" t="str">
        <f t="shared" si="5"/>
        <v>Areacode</v>
      </c>
      <c r="E31" s="7" t="str">
        <f t="shared" si="6"/>
        <v>Areacode</v>
      </c>
      <c r="G31" s="7" t="str">
        <f t="shared" si="7"/>
        <v>Areacode</v>
      </c>
      <c r="I31" s="13"/>
      <c r="K31" s="7" t="str">
        <f t="shared" si="2"/>
        <v>Manchuria (Man)</v>
      </c>
      <c r="L31" s="16">
        <f t="shared" si="3"/>
        <v>3</v>
      </c>
      <c r="N31" s="7" t="str">
        <f t="shared" si="4"/>
        <v>Asia</v>
      </c>
      <c r="P31" s="7" t="s">
        <v>47</v>
      </c>
      <c r="Q31" s="16">
        <f t="shared" si="0"/>
        <v>3</v>
      </c>
      <c r="R31" s="14" t="s">
        <v>107</v>
      </c>
      <c r="S31" s="7" t="s">
        <v>122</v>
      </c>
      <c r="U31" s="7" t="s">
        <v>6</v>
      </c>
      <c r="V31" s="31">
        <f t="shared" si="1"/>
        <v>3</v>
      </c>
      <c r="W31" s="31" t="s">
        <v>107</v>
      </c>
      <c r="X31" s="7" t="s">
        <v>136</v>
      </c>
      <c r="Z31" s="7" t="s">
        <v>54</v>
      </c>
      <c r="AA31" s="7">
        <v>3</v>
      </c>
      <c r="AB31" s="7">
        <v>0</v>
      </c>
      <c r="AC31" s="7" t="s">
        <v>122</v>
      </c>
    </row>
    <row r="32" spans="1:29" ht="19.5" customHeight="1">
      <c r="A32" s="7" t="str">
        <f>Blad3!A45</f>
        <v>America &amp; Caribean</v>
      </c>
      <c r="C32" s="7" t="str">
        <f t="shared" si="5"/>
        <v>America &amp; Caribean</v>
      </c>
      <c r="E32" s="7" t="str">
        <f t="shared" si="6"/>
        <v>America &amp; Caribean</v>
      </c>
      <c r="G32" s="7" t="str">
        <f t="shared" si="7"/>
        <v>America &amp; Caribean</v>
      </c>
      <c r="I32" s="13"/>
      <c r="K32" s="7" t="str">
        <f t="shared" si="2"/>
        <v>Kiangsu (Kia)</v>
      </c>
      <c r="L32" s="16">
        <f t="shared" si="3"/>
        <v>2</v>
      </c>
      <c r="N32" s="7" t="str">
        <f t="shared" si="4"/>
        <v>Asia</v>
      </c>
      <c r="P32" s="7" t="s">
        <v>48</v>
      </c>
      <c r="Q32" s="16">
        <f t="shared" si="0"/>
        <v>2</v>
      </c>
      <c r="R32" s="14" t="s">
        <v>111</v>
      </c>
      <c r="S32" s="7" t="s">
        <v>122</v>
      </c>
      <c r="U32" s="7" t="s">
        <v>78</v>
      </c>
      <c r="V32" s="31">
        <f t="shared" si="1"/>
        <v>2</v>
      </c>
      <c r="W32" s="31" t="s">
        <v>111</v>
      </c>
      <c r="X32" s="7" t="s">
        <v>136</v>
      </c>
      <c r="Z32" s="7" t="s">
        <v>76</v>
      </c>
      <c r="AA32" s="7">
        <v>1</v>
      </c>
      <c r="AB32" s="7">
        <v>0</v>
      </c>
      <c r="AC32" s="7" t="s">
        <v>123</v>
      </c>
    </row>
    <row r="33" spans="1:29" ht="19.5" customHeight="1">
      <c r="A33" s="7" t="str">
        <f>$A$17</f>
        <v>Areacode</v>
      </c>
      <c r="C33" s="7" t="str">
        <f t="shared" si="5"/>
        <v>Areacode</v>
      </c>
      <c r="E33" s="7" t="str">
        <f t="shared" si="6"/>
        <v>Areacode</v>
      </c>
      <c r="G33" s="7" t="str">
        <f t="shared" si="7"/>
        <v>Areacode</v>
      </c>
      <c r="I33" s="13"/>
      <c r="K33" s="7" t="str">
        <f t="shared" si="2"/>
        <v>Sikang (Sik)</v>
      </c>
      <c r="L33" s="16">
        <f t="shared" si="3"/>
        <v>1</v>
      </c>
      <c r="N33" s="7" t="str">
        <f t="shared" si="4"/>
        <v>Asia</v>
      </c>
      <c r="P33" s="7" t="s">
        <v>49</v>
      </c>
      <c r="Q33" s="16">
        <f t="shared" si="0"/>
        <v>1</v>
      </c>
      <c r="R33" s="14" t="s">
        <v>109</v>
      </c>
      <c r="S33" s="7" t="s">
        <v>122</v>
      </c>
      <c r="U33" s="7" t="s">
        <v>79</v>
      </c>
      <c r="V33" s="31">
        <f t="shared" si="1"/>
        <v>1</v>
      </c>
      <c r="W33" s="31" t="s">
        <v>109</v>
      </c>
      <c r="X33" s="7" t="s">
        <v>136</v>
      </c>
      <c r="Z33" s="7" t="s">
        <v>67</v>
      </c>
      <c r="AA33" s="7">
        <v>1</v>
      </c>
      <c r="AB33" s="7">
        <v>0</v>
      </c>
      <c r="AC33" s="7" t="s">
        <v>123</v>
      </c>
    </row>
    <row r="34" spans="1:29" ht="19.5" customHeight="1">
      <c r="A34" s="7" t="str">
        <f>Blad3!A46</f>
        <v>Pacific incl AUS/NZE</v>
      </c>
      <c r="C34" s="7" t="str">
        <f t="shared" si="5"/>
        <v>Pacific incl AUS/NZE</v>
      </c>
      <c r="E34" s="7" t="str">
        <f t="shared" si="6"/>
        <v>Pacific incl AUS/NZE</v>
      </c>
      <c r="G34" s="7" t="str">
        <f t="shared" si="7"/>
        <v>Pacific incl AUS/NZE</v>
      </c>
      <c r="I34" s="13"/>
      <c r="K34" s="7" t="str">
        <f t="shared" si="2"/>
        <v>Hupeh (Hup)</v>
      </c>
      <c r="L34" s="16">
        <f t="shared" si="3"/>
        <v>1</v>
      </c>
      <c r="N34" s="7" t="str">
        <f t="shared" si="4"/>
        <v>Asia</v>
      </c>
      <c r="P34" s="7" t="s">
        <v>50</v>
      </c>
      <c r="Q34" s="16">
        <f t="shared" si="0"/>
        <v>1</v>
      </c>
      <c r="R34" s="14" t="s">
        <v>109</v>
      </c>
      <c r="S34" s="7" t="s">
        <v>122</v>
      </c>
      <c r="U34" s="7" t="s">
        <v>80</v>
      </c>
      <c r="V34" s="31">
        <v>10</v>
      </c>
      <c r="W34" s="31" t="s">
        <v>108</v>
      </c>
      <c r="X34" s="7" t="s">
        <v>136</v>
      </c>
      <c r="Z34" s="7" t="s">
        <v>19</v>
      </c>
      <c r="AA34" s="7">
        <v>10</v>
      </c>
      <c r="AB34" s="7">
        <v>0</v>
      </c>
      <c r="AC34" s="7" t="s">
        <v>127</v>
      </c>
    </row>
    <row r="35" spans="1:29" ht="19.5" customHeight="1">
      <c r="A35" s="7" t="str">
        <f>$A$17</f>
        <v>Areacode</v>
      </c>
      <c r="C35" s="7" t="str">
        <f t="shared" si="5"/>
        <v>Areacode</v>
      </c>
      <c r="E35" s="7" t="str">
        <f t="shared" si="6"/>
        <v>Areacode</v>
      </c>
      <c r="G35" s="7" t="str">
        <f t="shared" si="7"/>
        <v>Areacode</v>
      </c>
      <c r="I35" s="13"/>
      <c r="K35" s="7" t="str">
        <f t="shared" si="2"/>
        <v>Fukien (Fuk)</v>
      </c>
      <c r="L35" s="16">
        <f t="shared" si="3"/>
        <v>1</v>
      </c>
      <c r="N35" s="7" t="str">
        <f t="shared" si="4"/>
        <v>Asia</v>
      </c>
      <c r="P35" s="7" t="s">
        <v>51</v>
      </c>
      <c r="Q35" s="16">
        <f t="shared" si="0"/>
        <v>1</v>
      </c>
      <c r="R35" s="14" t="s">
        <v>109</v>
      </c>
      <c r="S35" s="7" t="s">
        <v>122</v>
      </c>
      <c r="U35" s="7" t="s">
        <v>81</v>
      </c>
      <c r="V35" s="31">
        <f aca="true" t="shared" si="8" ref="V35:V78">VALUE(W35)</f>
        <v>6</v>
      </c>
      <c r="W35" s="31" t="s">
        <v>110</v>
      </c>
      <c r="X35" s="7" t="s">
        <v>136</v>
      </c>
      <c r="Z35" s="7" t="s">
        <v>96</v>
      </c>
      <c r="AA35" s="7">
        <v>0</v>
      </c>
      <c r="AB35" s="7">
        <v>0</v>
      </c>
      <c r="AC35" s="7" t="s">
        <v>123</v>
      </c>
    </row>
    <row r="36" spans="1:29" ht="19.5" customHeight="1">
      <c r="A36" s="7" t="str">
        <f>Blad3!A47</f>
        <v>Scandinavia</v>
      </c>
      <c r="C36" s="7" t="str">
        <f t="shared" si="5"/>
        <v>Scandinavia</v>
      </c>
      <c r="E36" s="7" t="str">
        <f t="shared" si="6"/>
        <v>Scandinavia</v>
      </c>
      <c r="G36" s="7" t="str">
        <f t="shared" si="7"/>
        <v>Scandinavia</v>
      </c>
      <c r="I36" s="13"/>
      <c r="K36" s="7" t="str">
        <f t="shared" si="2"/>
        <v>Yunnan (Yun)</v>
      </c>
      <c r="L36" s="16">
        <f t="shared" si="3"/>
        <v>1</v>
      </c>
      <c r="N36" s="7" t="str">
        <f t="shared" si="4"/>
        <v>Asia</v>
      </c>
      <c r="P36" s="7" t="s">
        <v>52</v>
      </c>
      <c r="Q36" s="16">
        <f t="shared" si="0"/>
        <v>1</v>
      </c>
      <c r="R36" s="14" t="s">
        <v>109</v>
      </c>
      <c r="S36" s="7" t="s">
        <v>122</v>
      </c>
      <c r="U36" s="7" t="s">
        <v>82</v>
      </c>
      <c r="V36" s="31">
        <f t="shared" si="8"/>
        <v>2</v>
      </c>
      <c r="W36" s="31" t="s">
        <v>111</v>
      </c>
      <c r="X36" s="7" t="s">
        <v>136</v>
      </c>
      <c r="Z36" s="7" t="s">
        <v>1</v>
      </c>
      <c r="AA36" s="7">
        <v>0</v>
      </c>
      <c r="AB36" s="7">
        <v>0</v>
      </c>
      <c r="AC36" s="7" t="s">
        <v>120</v>
      </c>
    </row>
    <row r="37" spans="5:29" ht="19.5" customHeight="1">
      <c r="E37" s="7"/>
      <c r="G37" s="7"/>
      <c r="I37" s="13"/>
      <c r="K37" s="7" t="str">
        <f t="shared" si="2"/>
        <v>Kwangtung (Kwa)</v>
      </c>
      <c r="L37" s="16">
        <f t="shared" si="3"/>
        <v>1</v>
      </c>
      <c r="N37" s="7" t="str">
        <f t="shared" si="4"/>
        <v>Asia</v>
      </c>
      <c r="P37" s="7" t="s">
        <v>53</v>
      </c>
      <c r="Q37" s="16">
        <f t="shared" si="0"/>
        <v>1</v>
      </c>
      <c r="R37" s="14" t="s">
        <v>109</v>
      </c>
      <c r="S37" s="7" t="s">
        <v>122</v>
      </c>
      <c r="U37" s="7" t="s">
        <v>59</v>
      </c>
      <c r="V37" s="31">
        <f t="shared" si="8"/>
        <v>1</v>
      </c>
      <c r="W37" s="31" t="s">
        <v>109</v>
      </c>
      <c r="X37" s="7" t="s">
        <v>122</v>
      </c>
      <c r="Z37" s="7" t="s">
        <v>89</v>
      </c>
      <c r="AA37" s="7">
        <v>1</v>
      </c>
      <c r="AB37" s="7">
        <v>0</v>
      </c>
      <c r="AC37" s="7" t="s">
        <v>125</v>
      </c>
    </row>
    <row r="38" spans="5:29" ht="19.5" customHeight="1">
      <c r="E38" s="7"/>
      <c r="G38" s="7"/>
      <c r="I38" s="13"/>
      <c r="K38" s="7" t="str">
        <f t="shared" si="2"/>
        <v>French Indochina (Fic)</v>
      </c>
      <c r="L38" s="16">
        <f t="shared" si="3"/>
        <v>2</v>
      </c>
      <c r="N38" s="7" t="str">
        <f t="shared" si="4"/>
        <v>Asia</v>
      </c>
      <c r="P38" s="7" t="s">
        <v>54</v>
      </c>
      <c r="Q38" s="16">
        <f t="shared" si="0"/>
        <v>2</v>
      </c>
      <c r="R38" s="14" t="s">
        <v>111</v>
      </c>
      <c r="S38" s="7" t="s">
        <v>122</v>
      </c>
      <c r="U38" s="7" t="s">
        <v>47</v>
      </c>
      <c r="V38" s="31">
        <f t="shared" si="8"/>
        <v>3</v>
      </c>
      <c r="W38" s="31" t="s">
        <v>107</v>
      </c>
      <c r="X38" s="7" t="s">
        <v>122</v>
      </c>
      <c r="Z38" s="7" t="s">
        <v>56</v>
      </c>
      <c r="AA38" s="7">
        <v>3</v>
      </c>
      <c r="AB38" s="7">
        <v>0</v>
      </c>
      <c r="AC38" s="7" t="s">
        <v>122</v>
      </c>
    </row>
    <row r="39" spans="1:29" ht="19.5" customHeight="1">
      <c r="A39" s="7" t="str">
        <f>$A$17</f>
        <v>Areacode</v>
      </c>
      <c r="C39" s="7" t="str">
        <f t="shared" si="5"/>
        <v>Areacode</v>
      </c>
      <c r="E39" s="7" t="str">
        <f t="shared" si="6"/>
        <v>Areacode</v>
      </c>
      <c r="G39" s="7" t="str">
        <f t="shared" si="7"/>
        <v>Areacode</v>
      </c>
      <c r="I39" s="13"/>
      <c r="K39" s="7" t="str">
        <f t="shared" si="2"/>
        <v>Burma (Bur)</v>
      </c>
      <c r="L39" s="16">
        <f t="shared" si="3"/>
        <v>2</v>
      </c>
      <c r="N39" s="7" t="str">
        <f t="shared" si="4"/>
        <v>Asia</v>
      </c>
      <c r="P39" s="7" t="s">
        <v>55</v>
      </c>
      <c r="Q39" s="16">
        <f t="shared" si="0"/>
        <v>2</v>
      </c>
      <c r="R39" s="14" t="s">
        <v>111</v>
      </c>
      <c r="S39" s="7" t="s">
        <v>122</v>
      </c>
      <c r="U39" s="7" t="s">
        <v>43</v>
      </c>
      <c r="V39" s="31">
        <f t="shared" si="8"/>
        <v>0</v>
      </c>
      <c r="W39" s="31" t="s">
        <v>108</v>
      </c>
      <c r="X39" s="7" t="s">
        <v>122</v>
      </c>
      <c r="Z39" s="7" t="s">
        <v>70</v>
      </c>
      <c r="AA39" s="7">
        <v>1</v>
      </c>
      <c r="AB39" s="7">
        <v>0</v>
      </c>
      <c r="AC39" s="7" t="s">
        <v>123</v>
      </c>
    </row>
    <row r="40" spans="1:29" ht="15">
      <c r="A40" s="7" t="str">
        <f>Blad3!A48</f>
        <v>UK &amp; Atlantic</v>
      </c>
      <c r="C40" s="7" t="str">
        <f t="shared" si="5"/>
        <v>UK &amp; Atlantic</v>
      </c>
      <c r="E40" s="7" t="str">
        <f t="shared" si="6"/>
        <v>UK &amp; Atlantic</v>
      </c>
      <c r="G40" s="7" t="str">
        <f t="shared" si="7"/>
        <v>UK &amp; Atlantic</v>
      </c>
      <c r="K40" s="7" t="str">
        <f t="shared" si="2"/>
        <v>India (Ind)</v>
      </c>
      <c r="L40" s="16">
        <f t="shared" si="3"/>
        <v>3</v>
      </c>
      <c r="N40" s="7" t="str">
        <f t="shared" si="4"/>
        <v>Asia</v>
      </c>
      <c r="P40" s="7" t="s">
        <v>56</v>
      </c>
      <c r="Q40" s="16">
        <f t="shared" si="0"/>
        <v>3</v>
      </c>
      <c r="R40" s="14" t="s">
        <v>107</v>
      </c>
      <c r="S40" s="7" t="s">
        <v>122</v>
      </c>
      <c r="U40" s="7" t="s">
        <v>53</v>
      </c>
      <c r="V40" s="31">
        <f t="shared" si="8"/>
        <v>3</v>
      </c>
      <c r="W40" s="31" t="s">
        <v>107</v>
      </c>
      <c r="X40" s="7" t="s">
        <v>122</v>
      </c>
      <c r="Z40" s="7" t="s">
        <v>77</v>
      </c>
      <c r="AA40" s="7">
        <v>8</v>
      </c>
      <c r="AB40" s="7">
        <v>0</v>
      </c>
      <c r="AC40" s="7" t="s">
        <v>163</v>
      </c>
    </row>
    <row r="41" spans="11:29" ht="15">
      <c r="K41" s="7" t="str">
        <f t="shared" si="2"/>
        <v>Persia (Per)</v>
      </c>
      <c r="L41" s="16">
        <f t="shared" si="3"/>
        <v>1</v>
      </c>
      <c r="N41" s="7" t="str">
        <f t="shared" si="4"/>
        <v>Asia</v>
      </c>
      <c r="P41" s="7" t="s">
        <v>59</v>
      </c>
      <c r="Q41" s="16">
        <f t="shared" si="0"/>
        <v>1</v>
      </c>
      <c r="R41" s="14" t="s">
        <v>109</v>
      </c>
      <c r="S41" s="7" t="s">
        <v>122</v>
      </c>
      <c r="U41" s="7" t="s">
        <v>142</v>
      </c>
      <c r="V41" s="31">
        <f t="shared" si="8"/>
        <v>2</v>
      </c>
      <c r="W41" s="31" t="s">
        <v>111</v>
      </c>
      <c r="X41" s="7" t="s">
        <v>122</v>
      </c>
      <c r="Z41" s="7" t="s">
        <v>26</v>
      </c>
      <c r="AA41" s="7">
        <v>2</v>
      </c>
      <c r="AB41" s="7">
        <v>0</v>
      </c>
      <c r="AC41" s="7" t="s">
        <v>128</v>
      </c>
    </row>
    <row r="42" spans="11:29" ht="15">
      <c r="K42" s="7" t="str">
        <f t="shared" si="2"/>
        <v>Kazakh S.S.R. (Kaz)</v>
      </c>
      <c r="L42" s="16">
        <f t="shared" si="3"/>
        <v>2</v>
      </c>
      <c r="N42" s="7" t="str">
        <f t="shared" si="4"/>
        <v>East Russia</v>
      </c>
      <c r="P42" s="7" t="s">
        <v>35</v>
      </c>
      <c r="Q42" s="16">
        <f t="shared" si="0"/>
        <v>2</v>
      </c>
      <c r="R42" s="14" t="s">
        <v>111</v>
      </c>
      <c r="S42" s="7" t="s">
        <v>129</v>
      </c>
      <c r="U42" s="7" t="s">
        <v>143</v>
      </c>
      <c r="V42" s="31">
        <f t="shared" si="8"/>
        <v>2</v>
      </c>
      <c r="W42" s="31" t="s">
        <v>111</v>
      </c>
      <c r="X42" s="7" t="s">
        <v>122</v>
      </c>
      <c r="Z42" s="7" t="s">
        <v>35</v>
      </c>
      <c r="AA42" s="7">
        <v>2</v>
      </c>
      <c r="AB42" s="7">
        <v>0</v>
      </c>
      <c r="AC42" s="7" t="s">
        <v>129</v>
      </c>
    </row>
    <row r="43" spans="11:29" ht="15">
      <c r="K43" s="7" t="str">
        <f t="shared" si="2"/>
        <v>Urals (Ura)</v>
      </c>
      <c r="L43" s="16">
        <f t="shared" si="3"/>
        <v>1</v>
      </c>
      <c r="N43" s="7" t="str">
        <f t="shared" si="4"/>
        <v>East Russia</v>
      </c>
      <c r="P43" s="7" t="s">
        <v>36</v>
      </c>
      <c r="Q43" s="16">
        <f t="shared" si="0"/>
        <v>1</v>
      </c>
      <c r="R43" s="14" t="s">
        <v>109</v>
      </c>
      <c r="S43" s="7" t="s">
        <v>129</v>
      </c>
      <c r="U43" s="7" t="s">
        <v>54</v>
      </c>
      <c r="V43" s="31">
        <f t="shared" si="8"/>
        <v>3</v>
      </c>
      <c r="W43" s="31" t="s">
        <v>107</v>
      </c>
      <c r="X43" s="7" t="s">
        <v>122</v>
      </c>
      <c r="Z43" s="7" t="s">
        <v>53</v>
      </c>
      <c r="AA43" s="7">
        <v>3</v>
      </c>
      <c r="AB43" s="7">
        <v>0</v>
      </c>
      <c r="AC43" s="7" t="s">
        <v>122</v>
      </c>
    </row>
    <row r="44" spans="11:29" ht="15">
      <c r="K44" s="7" t="str">
        <f t="shared" si="2"/>
        <v>Novosibirsk (Nov)</v>
      </c>
      <c r="L44" s="16">
        <f t="shared" si="3"/>
        <v>2</v>
      </c>
      <c r="N44" s="7" t="str">
        <f t="shared" si="4"/>
        <v>East Russia</v>
      </c>
      <c r="P44" s="7" t="s">
        <v>37</v>
      </c>
      <c r="Q44" s="16">
        <f t="shared" si="0"/>
        <v>2</v>
      </c>
      <c r="R44" s="14" t="s">
        <v>111</v>
      </c>
      <c r="S44" s="7" t="s">
        <v>129</v>
      </c>
      <c r="U44" s="7" t="s">
        <v>56</v>
      </c>
      <c r="V44" s="31">
        <f t="shared" si="8"/>
        <v>3</v>
      </c>
      <c r="W44" s="31" t="s">
        <v>107</v>
      </c>
      <c r="X44" s="7" t="s">
        <v>122</v>
      </c>
      <c r="Z44" s="7" t="s">
        <v>64</v>
      </c>
      <c r="AA44" s="7">
        <v>1</v>
      </c>
      <c r="AB44" s="7">
        <v>0</v>
      </c>
      <c r="AC44" s="7" t="s">
        <v>123</v>
      </c>
    </row>
    <row r="45" spans="11:29" ht="15">
      <c r="K45" s="7" t="str">
        <f t="shared" si="2"/>
        <v>Evenki National Okrug (Eve)</v>
      </c>
      <c r="L45" s="16">
        <f t="shared" si="3"/>
        <v>1</v>
      </c>
      <c r="N45" s="7" t="str">
        <f t="shared" si="4"/>
        <v>East Russia</v>
      </c>
      <c r="P45" s="7" t="s">
        <v>38</v>
      </c>
      <c r="Q45" s="16">
        <f t="shared" si="0"/>
        <v>1</v>
      </c>
      <c r="R45" s="14" t="s">
        <v>109</v>
      </c>
      <c r="S45" s="7" t="s">
        <v>129</v>
      </c>
      <c r="U45" s="7" t="s">
        <v>38</v>
      </c>
      <c r="V45" s="31">
        <f t="shared" si="8"/>
        <v>1</v>
      </c>
      <c r="W45" s="31" t="s">
        <v>109</v>
      </c>
      <c r="X45" s="7" t="s">
        <v>129</v>
      </c>
      <c r="Z45" s="7" t="s">
        <v>47</v>
      </c>
      <c r="AA45" s="7">
        <v>3</v>
      </c>
      <c r="AB45" s="7">
        <v>0</v>
      </c>
      <c r="AC45" s="7" t="s">
        <v>122</v>
      </c>
    </row>
    <row r="46" spans="11:29" ht="15">
      <c r="K46" s="7" t="str">
        <f t="shared" si="2"/>
        <v>Yakut S.S.R. (Yak)</v>
      </c>
      <c r="L46" s="16">
        <f t="shared" si="3"/>
        <v>1</v>
      </c>
      <c r="N46" s="7" t="str">
        <f t="shared" si="4"/>
        <v>East Russia</v>
      </c>
      <c r="P46" s="7" t="s">
        <v>39</v>
      </c>
      <c r="Q46" s="16">
        <f t="shared" si="0"/>
        <v>1</v>
      </c>
      <c r="R46" s="14" t="s">
        <v>109</v>
      </c>
      <c r="S46" s="7" t="s">
        <v>129</v>
      </c>
      <c r="U46" s="7" t="s">
        <v>37</v>
      </c>
      <c r="V46" s="31">
        <f t="shared" si="8"/>
        <v>2</v>
      </c>
      <c r="W46" s="31" t="s">
        <v>111</v>
      </c>
      <c r="X46" s="7" t="s">
        <v>129</v>
      </c>
      <c r="Z46" s="7" t="s">
        <v>82</v>
      </c>
      <c r="AA46" s="7">
        <v>2</v>
      </c>
      <c r="AB46" s="7">
        <v>0</v>
      </c>
      <c r="AC46" s="7" t="s">
        <v>136</v>
      </c>
    </row>
    <row r="47" spans="11:29" ht="15">
      <c r="K47" s="7" t="str">
        <f t="shared" si="2"/>
        <v>Soviet Far East (Far)</v>
      </c>
      <c r="L47" s="16">
        <f t="shared" si="3"/>
        <v>1</v>
      </c>
      <c r="N47" s="7" t="str">
        <f t="shared" si="4"/>
        <v>East Russia</v>
      </c>
      <c r="P47" s="7" t="s">
        <v>40</v>
      </c>
      <c r="Q47" s="16">
        <f aca="true" t="shared" si="9" ref="Q47:Q63">VALUE(R47)</f>
        <v>1</v>
      </c>
      <c r="R47" s="14" t="s">
        <v>109</v>
      </c>
      <c r="S47" s="7" t="s">
        <v>129</v>
      </c>
      <c r="U47" s="7" t="s">
        <v>39</v>
      </c>
      <c r="V47" s="31">
        <f t="shared" si="8"/>
        <v>1</v>
      </c>
      <c r="W47" s="31" t="s">
        <v>109</v>
      </c>
      <c r="X47" s="7" t="s">
        <v>129</v>
      </c>
      <c r="Z47" s="7" t="s">
        <v>87</v>
      </c>
      <c r="AA47" s="7">
        <v>0</v>
      </c>
      <c r="AB47" s="7">
        <v>0</v>
      </c>
      <c r="AC47" s="7" t="s">
        <v>125</v>
      </c>
    </row>
    <row r="48" spans="11:29" ht="15">
      <c r="K48" s="7" t="str">
        <f t="shared" si="2"/>
        <v>Stanovoj Chrebet (Stc)</v>
      </c>
      <c r="L48" s="16">
        <f t="shared" si="3"/>
        <v>1</v>
      </c>
      <c r="N48" s="7" t="str">
        <f t="shared" si="4"/>
        <v>East Russia</v>
      </c>
      <c r="P48" s="7" t="s">
        <v>41</v>
      </c>
      <c r="Q48" s="16">
        <f t="shared" si="9"/>
        <v>1</v>
      </c>
      <c r="R48" s="14" t="s">
        <v>109</v>
      </c>
      <c r="S48" s="7" t="s">
        <v>129</v>
      </c>
      <c r="U48" s="7" t="s">
        <v>40</v>
      </c>
      <c r="V48" s="31">
        <f t="shared" si="8"/>
        <v>1</v>
      </c>
      <c r="W48" s="31" t="s">
        <v>109</v>
      </c>
      <c r="X48" s="7" t="s">
        <v>129</v>
      </c>
      <c r="Z48" s="7" t="s">
        <v>93</v>
      </c>
      <c r="AA48" s="7">
        <v>1</v>
      </c>
      <c r="AB48" s="7">
        <v>0</v>
      </c>
      <c r="AC48" s="7" t="s">
        <v>125</v>
      </c>
    </row>
    <row r="49" spans="11:29" ht="15">
      <c r="K49" s="7" t="str">
        <f t="shared" si="2"/>
        <v>Buryatia S.S.R. (Bry)</v>
      </c>
      <c r="L49" s="16">
        <f t="shared" si="3"/>
        <v>1</v>
      </c>
      <c r="N49" s="7" t="str">
        <f t="shared" si="4"/>
        <v>East Russia</v>
      </c>
      <c r="P49" s="7" t="s">
        <v>42</v>
      </c>
      <c r="Q49" s="16">
        <f t="shared" si="9"/>
        <v>1</v>
      </c>
      <c r="R49" s="14" t="s">
        <v>109</v>
      </c>
      <c r="S49" s="7" t="s">
        <v>129</v>
      </c>
      <c r="U49" s="7" t="s">
        <v>42</v>
      </c>
      <c r="V49" s="31">
        <f t="shared" si="8"/>
        <v>1</v>
      </c>
      <c r="W49" s="31" t="s">
        <v>109</v>
      </c>
      <c r="X49" s="7" t="s">
        <v>129</v>
      </c>
      <c r="Z49" s="7" t="s">
        <v>92</v>
      </c>
      <c r="AA49" s="7">
        <v>1</v>
      </c>
      <c r="AB49" s="7">
        <v>0</v>
      </c>
      <c r="AC49" s="7" t="s">
        <v>125</v>
      </c>
    </row>
    <row r="50" spans="11:29" ht="15">
      <c r="K50" s="7" t="str">
        <f t="shared" si="2"/>
        <v>Poland (Pol)</v>
      </c>
      <c r="L50" s="16">
        <f t="shared" si="3"/>
        <v>3</v>
      </c>
      <c r="N50" s="7" t="str">
        <f t="shared" si="4"/>
        <v>Eastern Europe/West Russia</v>
      </c>
      <c r="P50" s="7" t="s">
        <v>20</v>
      </c>
      <c r="Q50" s="16">
        <f t="shared" si="9"/>
        <v>3</v>
      </c>
      <c r="R50" s="14" t="s">
        <v>107</v>
      </c>
      <c r="S50" s="7" t="s">
        <v>128</v>
      </c>
      <c r="U50" s="7" t="s">
        <v>35</v>
      </c>
      <c r="V50" s="31">
        <f t="shared" si="8"/>
        <v>2</v>
      </c>
      <c r="W50" s="31" t="s">
        <v>111</v>
      </c>
      <c r="X50" s="7" t="s">
        <v>129</v>
      </c>
      <c r="Z50" s="7" t="s">
        <v>16</v>
      </c>
      <c r="AA50" s="7">
        <v>3</v>
      </c>
      <c r="AB50" s="7">
        <v>0</v>
      </c>
      <c r="AC50" s="7" t="s">
        <v>126</v>
      </c>
    </row>
    <row r="51" spans="11:29" ht="15">
      <c r="K51" s="7" t="str">
        <f t="shared" si="2"/>
        <v>Czech/Hungary (Cze)</v>
      </c>
      <c r="L51" s="16">
        <f t="shared" si="3"/>
        <v>2</v>
      </c>
      <c r="N51" s="7" t="str">
        <f t="shared" si="4"/>
        <v>Eastern Europe/West Russia</v>
      </c>
      <c r="P51" s="7" t="s">
        <v>23</v>
      </c>
      <c r="Q51" s="16">
        <f t="shared" si="9"/>
        <v>2</v>
      </c>
      <c r="R51" s="14" t="s">
        <v>111</v>
      </c>
      <c r="S51" s="7" t="s">
        <v>128</v>
      </c>
      <c r="U51" s="7" t="s">
        <v>25</v>
      </c>
      <c r="V51" s="31">
        <f t="shared" si="8"/>
        <v>3</v>
      </c>
      <c r="W51" s="31" t="s">
        <v>107</v>
      </c>
      <c r="X51" s="7" t="s">
        <v>128</v>
      </c>
      <c r="Z51" s="7" t="s">
        <v>37</v>
      </c>
      <c r="AA51" s="7">
        <v>2</v>
      </c>
      <c r="AB51" s="7">
        <v>0</v>
      </c>
      <c r="AC51" s="7" t="s">
        <v>129</v>
      </c>
    </row>
    <row r="52" spans="11:29" ht="15">
      <c r="K52" s="7" t="str">
        <f t="shared" si="2"/>
        <v>Bulgaria/Romania (Bul)</v>
      </c>
      <c r="L52" s="16">
        <f t="shared" si="3"/>
        <v>2</v>
      </c>
      <c r="N52" s="7" t="str">
        <f t="shared" si="4"/>
        <v>Eastern Europe/West Russia</v>
      </c>
      <c r="P52" s="7" t="s">
        <v>24</v>
      </c>
      <c r="Q52" s="16">
        <f t="shared" si="9"/>
        <v>2</v>
      </c>
      <c r="R52" s="14" t="s">
        <v>111</v>
      </c>
      <c r="S52" s="7" t="s">
        <v>128</v>
      </c>
      <c r="U52" s="7" t="s">
        <v>139</v>
      </c>
      <c r="V52" s="31">
        <f t="shared" si="8"/>
        <v>3</v>
      </c>
      <c r="W52" s="31" t="s">
        <v>107</v>
      </c>
      <c r="X52" s="7" t="s">
        <v>128</v>
      </c>
      <c r="Z52" s="7" t="s">
        <v>86</v>
      </c>
      <c r="AA52" s="7">
        <v>1</v>
      </c>
      <c r="AB52" s="7">
        <v>0</v>
      </c>
      <c r="AC52" s="7" t="s">
        <v>125</v>
      </c>
    </row>
    <row r="53" spans="11:29" ht="15">
      <c r="K53" s="7" t="str">
        <f t="shared" si="2"/>
        <v>Balkans (Blk)</v>
      </c>
      <c r="L53" s="16">
        <f t="shared" si="3"/>
        <v>3</v>
      </c>
      <c r="N53" s="7" t="str">
        <f t="shared" si="4"/>
        <v>Eastern Europe/West Russia</v>
      </c>
      <c r="P53" s="7" t="s">
        <v>25</v>
      </c>
      <c r="Q53" s="16">
        <f t="shared" si="9"/>
        <v>3</v>
      </c>
      <c r="R53" s="14" t="s">
        <v>107</v>
      </c>
      <c r="S53" s="7" t="s">
        <v>128</v>
      </c>
      <c r="U53" s="7" t="s">
        <v>26</v>
      </c>
      <c r="V53" s="31">
        <f t="shared" si="8"/>
        <v>2</v>
      </c>
      <c r="W53" s="31" t="s">
        <v>111</v>
      </c>
      <c r="X53" s="7" t="s">
        <v>128</v>
      </c>
      <c r="Z53" s="7" t="s">
        <v>4</v>
      </c>
      <c r="AA53" s="7">
        <v>1</v>
      </c>
      <c r="AB53" s="7">
        <v>0</v>
      </c>
      <c r="AC53" s="7" t="s">
        <v>136</v>
      </c>
    </row>
    <row r="54" spans="11:29" ht="15">
      <c r="K54" s="7" t="str">
        <f t="shared" si="2"/>
        <v>Karelia S.S.R. (Len)</v>
      </c>
      <c r="L54" s="16">
        <f t="shared" si="3"/>
        <v>2</v>
      </c>
      <c r="N54" s="7" t="str">
        <f t="shared" si="4"/>
        <v>Eastern Europe/West Russia</v>
      </c>
      <c r="P54" s="7" t="s">
        <v>26</v>
      </c>
      <c r="Q54" s="16">
        <f t="shared" si="9"/>
        <v>2</v>
      </c>
      <c r="R54" s="14" t="s">
        <v>111</v>
      </c>
      <c r="S54" s="7" t="s">
        <v>128</v>
      </c>
      <c r="U54" s="7" t="s">
        <v>140</v>
      </c>
      <c r="V54" s="31">
        <f t="shared" si="8"/>
        <v>3</v>
      </c>
      <c r="W54" s="31" t="s">
        <v>107</v>
      </c>
      <c r="X54" s="7" t="s">
        <v>128</v>
      </c>
      <c r="Z54" s="7" t="s">
        <v>59</v>
      </c>
      <c r="AA54" s="7">
        <v>1</v>
      </c>
      <c r="AB54" s="7">
        <v>0</v>
      </c>
      <c r="AC54" s="7" t="s">
        <v>122</v>
      </c>
    </row>
    <row r="55" spans="11:29" ht="15">
      <c r="K55" s="7" t="str">
        <f t="shared" si="2"/>
        <v>Baltic States (Bst)</v>
      </c>
      <c r="L55" s="16">
        <f t="shared" si="3"/>
        <v>1</v>
      </c>
      <c r="N55" s="7" t="str">
        <f t="shared" si="4"/>
        <v>Eastern Europe/West Russia</v>
      </c>
      <c r="P55" s="7" t="s">
        <v>27</v>
      </c>
      <c r="Q55" s="16">
        <f t="shared" si="9"/>
        <v>1</v>
      </c>
      <c r="R55" s="14" t="s">
        <v>109</v>
      </c>
      <c r="S55" s="7" t="s">
        <v>128</v>
      </c>
      <c r="U55" s="7" t="s">
        <v>31</v>
      </c>
      <c r="V55" s="31">
        <f t="shared" si="8"/>
        <v>2</v>
      </c>
      <c r="W55" s="31" t="s">
        <v>111</v>
      </c>
      <c r="X55" s="7" t="s">
        <v>128</v>
      </c>
      <c r="Z55" s="7" t="s">
        <v>84</v>
      </c>
      <c r="AA55" s="7">
        <v>3</v>
      </c>
      <c r="AB55" s="7">
        <v>0</v>
      </c>
      <c r="AC55" s="7" t="s">
        <v>125</v>
      </c>
    </row>
    <row r="56" spans="11:29" ht="15">
      <c r="K56" s="7" t="str">
        <f t="shared" si="2"/>
        <v>East Poland (Epl)</v>
      </c>
      <c r="L56" s="16">
        <f t="shared" si="3"/>
        <v>1</v>
      </c>
      <c r="N56" s="7" t="str">
        <f t="shared" si="4"/>
        <v>Eastern Europe/West Russia</v>
      </c>
      <c r="P56" s="7" t="s">
        <v>28</v>
      </c>
      <c r="Q56" s="16">
        <f t="shared" si="9"/>
        <v>1</v>
      </c>
      <c r="R56" s="14" t="s">
        <v>109</v>
      </c>
      <c r="S56" s="7" t="s">
        <v>128</v>
      </c>
      <c r="U56" s="7" t="s">
        <v>32</v>
      </c>
      <c r="V56" s="31">
        <f t="shared" si="8"/>
        <v>2</v>
      </c>
      <c r="W56" s="31" t="s">
        <v>111</v>
      </c>
      <c r="X56" s="7" t="s">
        <v>128</v>
      </c>
      <c r="Z56" s="7" t="s">
        <v>72</v>
      </c>
      <c r="AA56" s="7">
        <v>1</v>
      </c>
      <c r="AB56" s="7">
        <v>0</v>
      </c>
      <c r="AC56" s="7" t="s">
        <v>123</v>
      </c>
    </row>
    <row r="57" spans="11:29" ht="15">
      <c r="K57" s="7" t="str">
        <f t="shared" si="2"/>
        <v>Ukraine (Ukr)</v>
      </c>
      <c r="L57" s="16">
        <f t="shared" si="3"/>
        <v>2</v>
      </c>
      <c r="N57" s="7" t="str">
        <f t="shared" si="4"/>
        <v>Eastern Europe/West Russia</v>
      </c>
      <c r="P57" s="7" t="s">
        <v>29</v>
      </c>
      <c r="Q57" s="16">
        <f t="shared" si="9"/>
        <v>2</v>
      </c>
      <c r="R57" s="14" t="s">
        <v>111</v>
      </c>
      <c r="S57" s="7" t="s">
        <v>128</v>
      </c>
      <c r="U57" s="7" t="s">
        <v>141</v>
      </c>
      <c r="V57" s="31">
        <f t="shared" si="8"/>
        <v>2</v>
      </c>
      <c r="W57" s="31" t="s">
        <v>111</v>
      </c>
      <c r="X57" s="7" t="s">
        <v>128</v>
      </c>
      <c r="Z57" s="7" t="s">
        <v>33</v>
      </c>
      <c r="AA57" s="7">
        <v>8</v>
      </c>
      <c r="AB57" s="7">
        <v>0</v>
      </c>
      <c r="AC57" s="7" t="s">
        <v>163</v>
      </c>
    </row>
    <row r="58" spans="11:29" ht="15">
      <c r="K58" s="7" t="str">
        <f t="shared" si="2"/>
        <v>Eastern Ukraine (Euk)</v>
      </c>
      <c r="L58" s="16">
        <f t="shared" si="3"/>
        <v>1</v>
      </c>
      <c r="N58" s="7" t="str">
        <f t="shared" si="4"/>
        <v>Eastern Europe/West Russia</v>
      </c>
      <c r="P58" s="7" t="s">
        <v>30</v>
      </c>
      <c r="Q58" s="16">
        <f t="shared" si="9"/>
        <v>1</v>
      </c>
      <c r="R58" s="14" t="s">
        <v>109</v>
      </c>
      <c r="S58" s="7" t="s">
        <v>128</v>
      </c>
      <c r="U58" s="7" t="s">
        <v>34</v>
      </c>
      <c r="V58" s="31">
        <f t="shared" si="8"/>
        <v>4</v>
      </c>
      <c r="W58" s="31" t="s">
        <v>113</v>
      </c>
      <c r="X58" s="7" t="s">
        <v>128</v>
      </c>
      <c r="Z58" s="7" t="s">
        <v>138</v>
      </c>
      <c r="AA58" s="7">
        <v>2</v>
      </c>
      <c r="AB58" s="7">
        <v>0</v>
      </c>
      <c r="AC58" s="7" t="s">
        <v>122</v>
      </c>
    </row>
    <row r="59" spans="11:29" ht="15">
      <c r="K59" s="7" t="str">
        <f t="shared" si="2"/>
        <v>Belorussia (Bel)</v>
      </c>
      <c r="L59" s="16">
        <f t="shared" si="3"/>
        <v>1</v>
      </c>
      <c r="N59" s="7" t="str">
        <f t="shared" si="4"/>
        <v>Eastern Europe/West Russia</v>
      </c>
      <c r="P59" s="7" t="s">
        <v>31</v>
      </c>
      <c r="Q59" s="16">
        <f t="shared" si="9"/>
        <v>1</v>
      </c>
      <c r="R59" s="14" t="s">
        <v>109</v>
      </c>
      <c r="S59" s="7" t="s">
        <v>128</v>
      </c>
      <c r="U59" s="7" t="s">
        <v>12</v>
      </c>
      <c r="V59" s="31">
        <f t="shared" si="8"/>
        <v>6</v>
      </c>
      <c r="W59" s="31" t="s">
        <v>110</v>
      </c>
      <c r="X59" s="7" t="s">
        <v>127</v>
      </c>
      <c r="Z59" s="7" t="s">
        <v>91</v>
      </c>
      <c r="AA59" s="7">
        <v>0</v>
      </c>
      <c r="AB59" s="7">
        <v>0</v>
      </c>
      <c r="AC59" s="7" t="s">
        <v>125</v>
      </c>
    </row>
    <row r="60" spans="11:29" ht="15">
      <c r="K60" s="7" t="str">
        <f t="shared" si="2"/>
        <v>Archangelsk (Arc)</v>
      </c>
      <c r="L60" s="16">
        <f t="shared" si="3"/>
        <v>2</v>
      </c>
      <c r="N60" s="7" t="str">
        <f t="shared" si="4"/>
        <v>Eastern Europe/West Russia</v>
      </c>
      <c r="P60" s="7" t="s">
        <v>32</v>
      </c>
      <c r="Q60" s="16">
        <f t="shared" si="9"/>
        <v>2</v>
      </c>
      <c r="R60" s="14" t="s">
        <v>111</v>
      </c>
      <c r="S60" s="7" t="s">
        <v>128</v>
      </c>
      <c r="U60" s="7" t="s">
        <v>22</v>
      </c>
      <c r="V60" s="31">
        <f t="shared" si="8"/>
        <v>6</v>
      </c>
      <c r="W60" s="31" t="s">
        <v>110</v>
      </c>
      <c r="X60" s="7" t="s">
        <v>127</v>
      </c>
      <c r="Z60" s="7" t="s">
        <v>22</v>
      </c>
      <c r="AA60" s="7">
        <v>6</v>
      </c>
      <c r="AB60" s="7">
        <v>0</v>
      </c>
      <c r="AC60" s="7" t="s">
        <v>127</v>
      </c>
    </row>
    <row r="61" spans="11:29" ht="15">
      <c r="K61" s="7" t="str">
        <f t="shared" si="2"/>
        <v>Caucasus (Cau)</v>
      </c>
      <c r="L61" s="16">
        <f t="shared" si="3"/>
        <v>4</v>
      </c>
      <c r="N61" s="7" t="str">
        <f t="shared" si="4"/>
        <v>Eastern Europe/West Russia</v>
      </c>
      <c r="P61" s="7" t="s">
        <v>34</v>
      </c>
      <c r="Q61" s="16">
        <f t="shared" si="9"/>
        <v>4</v>
      </c>
      <c r="R61" s="14" t="s">
        <v>113</v>
      </c>
      <c r="S61" s="7" t="s">
        <v>128</v>
      </c>
      <c r="U61" s="7" t="s">
        <v>19</v>
      </c>
      <c r="V61" s="31">
        <f t="shared" si="8"/>
        <v>10</v>
      </c>
      <c r="W61" s="31">
        <v>10</v>
      </c>
      <c r="X61" s="7" t="s">
        <v>127</v>
      </c>
      <c r="Z61" s="7" t="s">
        <v>40</v>
      </c>
      <c r="AA61" s="7">
        <v>2</v>
      </c>
      <c r="AB61" s="7">
        <v>0</v>
      </c>
      <c r="AC61" s="7" t="s">
        <v>129</v>
      </c>
    </row>
    <row r="62" spans="11:29" ht="15">
      <c r="K62" s="7" t="str">
        <f t="shared" si="2"/>
        <v>Western Europe (Weu)</v>
      </c>
      <c r="L62" s="16">
        <f t="shared" si="3"/>
        <v>6</v>
      </c>
      <c r="N62" s="7" t="str">
        <f t="shared" si="4"/>
        <v>GER/WEU/SEU</v>
      </c>
      <c r="P62" s="7" t="s">
        <v>12</v>
      </c>
      <c r="Q62" s="16">
        <f t="shared" si="9"/>
        <v>6</v>
      </c>
      <c r="R62" s="14" t="s">
        <v>110</v>
      </c>
      <c r="S62" s="7" t="s">
        <v>127</v>
      </c>
      <c r="U62" s="7" t="s">
        <v>77</v>
      </c>
      <c r="V62" s="31">
        <f t="shared" si="8"/>
        <v>8</v>
      </c>
      <c r="W62" s="31" t="s">
        <v>112</v>
      </c>
      <c r="X62" s="7" t="s">
        <v>163</v>
      </c>
      <c r="Z62" s="7" t="s">
        <v>61</v>
      </c>
      <c r="AA62" s="7">
        <v>1</v>
      </c>
      <c r="AB62" s="7">
        <v>0</v>
      </c>
      <c r="AC62" s="7" t="s">
        <v>123</v>
      </c>
    </row>
    <row r="63" spans="11:29" ht="15">
      <c r="K63" s="7" t="str">
        <f t="shared" si="2"/>
        <v>Northwestern Europe (Den)</v>
      </c>
      <c r="L63" s="16">
        <f t="shared" si="3"/>
        <v>2</v>
      </c>
      <c r="N63" s="7" t="str">
        <f t="shared" si="4"/>
        <v>GER/WEU/SEU</v>
      </c>
      <c r="P63" s="7" t="s">
        <v>13</v>
      </c>
      <c r="Q63" s="16">
        <f t="shared" si="9"/>
        <v>2</v>
      </c>
      <c r="R63" s="14" t="s">
        <v>111</v>
      </c>
      <c r="S63" s="7" t="s">
        <v>127</v>
      </c>
      <c r="U63" s="7" t="s">
        <v>33</v>
      </c>
      <c r="V63" s="31">
        <f t="shared" si="8"/>
        <v>8</v>
      </c>
      <c r="W63" s="31" t="s">
        <v>112</v>
      </c>
      <c r="X63" s="7" t="s">
        <v>163</v>
      </c>
      <c r="Z63" s="7" t="s">
        <v>29</v>
      </c>
      <c r="AA63" s="7">
        <v>3</v>
      </c>
      <c r="AB63" s="7">
        <v>0</v>
      </c>
      <c r="AC63" s="7" t="s">
        <v>128</v>
      </c>
    </row>
    <row r="64" spans="11:29" ht="15">
      <c r="K64" s="7" t="str">
        <f t="shared" si="2"/>
        <v>Germany (Ger)</v>
      </c>
      <c r="L64" s="16">
        <f t="shared" si="3"/>
        <v>10</v>
      </c>
      <c r="N64" s="7" t="str">
        <f t="shared" si="4"/>
        <v>GER/WEU/SEU</v>
      </c>
      <c r="P64" s="7" t="s">
        <v>19</v>
      </c>
      <c r="Q64" s="16">
        <v>10</v>
      </c>
      <c r="R64" s="14" t="s">
        <v>108</v>
      </c>
      <c r="S64" s="7" t="s">
        <v>127</v>
      </c>
      <c r="U64" s="7" t="s">
        <v>94</v>
      </c>
      <c r="V64" s="31">
        <f t="shared" si="8"/>
        <v>2</v>
      </c>
      <c r="W64" s="31" t="s">
        <v>111</v>
      </c>
      <c r="X64" s="7" t="s">
        <v>125</v>
      </c>
      <c r="Z64" s="7" t="s">
        <v>75</v>
      </c>
      <c r="AA64" s="7">
        <v>2</v>
      </c>
      <c r="AB64" s="7">
        <v>0</v>
      </c>
      <c r="AC64" s="7" t="s">
        <v>123</v>
      </c>
    </row>
    <row r="65" spans="11:29" ht="15">
      <c r="K65" s="7" t="str">
        <f t="shared" si="2"/>
        <v>Southern Europe (Seu)</v>
      </c>
      <c r="L65" s="16">
        <f t="shared" si="3"/>
        <v>6</v>
      </c>
      <c r="N65" s="7" t="str">
        <f t="shared" si="4"/>
        <v>GER/WEU/SEU</v>
      </c>
      <c r="P65" s="7" t="s">
        <v>22</v>
      </c>
      <c r="Q65" s="16">
        <f>VALUE(R65)</f>
        <v>6</v>
      </c>
      <c r="R65" s="14" t="s">
        <v>110</v>
      </c>
      <c r="S65" s="7" t="s">
        <v>127</v>
      </c>
      <c r="U65" s="7" t="s">
        <v>92</v>
      </c>
      <c r="V65" s="31">
        <f t="shared" si="8"/>
        <v>1</v>
      </c>
      <c r="W65" s="31" t="s">
        <v>109</v>
      </c>
      <c r="X65" s="7" t="s">
        <v>125</v>
      </c>
      <c r="Z65" s="7" t="s">
        <v>15</v>
      </c>
      <c r="AA65" s="7">
        <v>8</v>
      </c>
      <c r="AB65" s="7">
        <v>0</v>
      </c>
      <c r="AC65" s="7" t="s">
        <v>120</v>
      </c>
    </row>
    <row r="66" spans="11:29" ht="15">
      <c r="K66" s="7" t="str">
        <f t="shared" si="2"/>
        <v>Japan (Jpn)</v>
      </c>
      <c r="L66" s="16">
        <f t="shared" si="3"/>
        <v>8</v>
      </c>
      <c r="N66" s="7" t="s">
        <v>163</v>
      </c>
      <c r="P66" s="7" t="s">
        <v>77</v>
      </c>
      <c r="Q66" s="16">
        <f>VALUE(R66)</f>
        <v>8</v>
      </c>
      <c r="R66" s="14" t="s">
        <v>112</v>
      </c>
      <c r="S66" s="7" t="s">
        <v>163</v>
      </c>
      <c r="U66" s="7" t="s">
        <v>91</v>
      </c>
      <c r="V66" s="31">
        <f t="shared" si="8"/>
        <v>0</v>
      </c>
      <c r="W66" s="31" t="s">
        <v>108</v>
      </c>
      <c r="X66" s="7" t="s">
        <v>125</v>
      </c>
      <c r="Z66" s="7" t="s">
        <v>88</v>
      </c>
      <c r="AA66" s="7">
        <v>0</v>
      </c>
      <c r="AB66" s="7">
        <v>0</v>
      </c>
      <c r="AC66" s="7" t="s">
        <v>125</v>
      </c>
    </row>
    <row r="67" spans="11:29" ht="15">
      <c r="K67" s="7" t="str">
        <f t="shared" si="2"/>
        <v>Russia (Mos)</v>
      </c>
      <c r="L67" s="16">
        <f t="shared" si="3"/>
        <v>6</v>
      </c>
      <c r="N67" s="7" t="s">
        <v>163</v>
      </c>
      <c r="P67" s="7" t="s">
        <v>33</v>
      </c>
      <c r="Q67" s="16">
        <f>VALUE(R67)</f>
        <v>6</v>
      </c>
      <c r="R67" s="14" t="s">
        <v>110</v>
      </c>
      <c r="S67" s="7" t="s">
        <v>163</v>
      </c>
      <c r="U67" s="7" t="s">
        <v>93</v>
      </c>
      <c r="V67" s="31">
        <f t="shared" si="8"/>
        <v>1</v>
      </c>
      <c r="W67" s="31" t="s">
        <v>109</v>
      </c>
      <c r="X67" s="7" t="s">
        <v>125</v>
      </c>
      <c r="Z67" s="7" t="s">
        <v>5</v>
      </c>
      <c r="AA67" s="7">
        <v>1</v>
      </c>
      <c r="AB67" s="7">
        <v>0</v>
      </c>
      <c r="AC67" s="7" t="s">
        <v>136</v>
      </c>
    </row>
    <row r="68" spans="11:29" ht="15">
      <c r="K68" s="7" t="str">
        <f t="shared" si="2"/>
        <v>Eastern Canada (Eca)</v>
      </c>
      <c r="L68" s="16">
        <f t="shared" si="3"/>
        <v>3</v>
      </c>
      <c r="N68" s="7" t="str">
        <f t="shared" si="4"/>
        <v>America &amp; Caribean</v>
      </c>
      <c r="P68" s="7" t="s">
        <v>0</v>
      </c>
      <c r="Q68" s="16">
        <f>VALUE(R68)</f>
        <v>3</v>
      </c>
      <c r="R68" s="14" t="s">
        <v>107</v>
      </c>
      <c r="S68" s="7" t="s">
        <v>136</v>
      </c>
      <c r="U68" s="7" t="s">
        <v>85</v>
      </c>
      <c r="V68" s="31">
        <f t="shared" si="8"/>
        <v>4</v>
      </c>
      <c r="W68" s="31" t="s">
        <v>113</v>
      </c>
      <c r="X68" s="7" t="s">
        <v>125</v>
      </c>
      <c r="Z68" s="7" t="s">
        <v>79</v>
      </c>
      <c r="AA68" s="7">
        <v>1</v>
      </c>
      <c r="AB68" s="7">
        <v>0</v>
      </c>
      <c r="AC68" s="7" t="s">
        <v>136</v>
      </c>
    </row>
    <row r="69" spans="11:29" ht="15">
      <c r="K69" s="7" t="str">
        <f t="shared" si="2"/>
        <v>Eastern United States (Eus)</v>
      </c>
      <c r="L69" s="16">
        <f t="shared" si="3"/>
        <v>12</v>
      </c>
      <c r="N69" s="7" t="str">
        <f t="shared" si="4"/>
        <v>America &amp; Caribean</v>
      </c>
      <c r="P69" s="7" t="s">
        <v>3</v>
      </c>
      <c r="Q69" s="16">
        <v>12</v>
      </c>
      <c r="R69" s="14" t="s">
        <v>108</v>
      </c>
      <c r="S69" s="7" t="s">
        <v>136</v>
      </c>
      <c r="U69" s="7" t="s">
        <v>95</v>
      </c>
      <c r="V69" s="31">
        <f t="shared" si="8"/>
        <v>4</v>
      </c>
      <c r="W69" s="31" t="s">
        <v>113</v>
      </c>
      <c r="X69" s="7" t="s">
        <v>125</v>
      </c>
      <c r="Z69" s="7" t="s">
        <v>12</v>
      </c>
      <c r="AA69" s="7">
        <v>6</v>
      </c>
      <c r="AB69" s="7">
        <v>0</v>
      </c>
      <c r="AC69" s="7" t="s">
        <v>127</v>
      </c>
    </row>
    <row r="70" spans="11:29" ht="15">
      <c r="K70" s="7" t="str">
        <f t="shared" si="2"/>
        <v>Panama (Pan)</v>
      </c>
      <c r="L70" s="16">
        <f t="shared" si="3"/>
        <v>1</v>
      </c>
      <c r="N70" s="7" t="str">
        <f t="shared" si="4"/>
        <v>America &amp; Caribean</v>
      </c>
      <c r="P70" s="7" t="s">
        <v>4</v>
      </c>
      <c r="Q70" s="16">
        <f>VALUE(R70)</f>
        <v>1</v>
      </c>
      <c r="R70" s="14" t="s">
        <v>109</v>
      </c>
      <c r="S70" s="7" t="s">
        <v>136</v>
      </c>
      <c r="U70" s="7" t="s">
        <v>84</v>
      </c>
      <c r="V70" s="31">
        <f t="shared" si="8"/>
        <v>3</v>
      </c>
      <c r="W70" s="31" t="s">
        <v>107</v>
      </c>
      <c r="X70" s="7" t="s">
        <v>125</v>
      </c>
      <c r="Z70" s="7" t="s">
        <v>80</v>
      </c>
      <c r="AA70" s="7">
        <v>10</v>
      </c>
      <c r="AB70" s="7">
        <v>0</v>
      </c>
      <c r="AC70" s="7" t="s">
        <v>136</v>
      </c>
    </row>
    <row r="71" spans="11:29" ht="15">
      <c r="K71" s="7" t="str">
        <f t="shared" si="2"/>
        <v>West Indies (Cub)</v>
      </c>
      <c r="L71" s="16">
        <f t="shared" si="3"/>
        <v>1</v>
      </c>
      <c r="N71" s="7" t="str">
        <f t="shared" si="4"/>
        <v>America &amp; Caribean</v>
      </c>
      <c r="P71" s="7" t="s">
        <v>5</v>
      </c>
      <c r="Q71" s="16">
        <f>VALUE(R71)</f>
        <v>1</v>
      </c>
      <c r="R71" s="14" t="s">
        <v>109</v>
      </c>
      <c r="S71" s="7" t="s">
        <v>136</v>
      </c>
      <c r="U71" s="7" t="s">
        <v>90</v>
      </c>
      <c r="V71" s="31">
        <f t="shared" si="8"/>
        <v>0</v>
      </c>
      <c r="W71" s="31" t="s">
        <v>108</v>
      </c>
      <c r="X71" s="7" t="s">
        <v>125</v>
      </c>
      <c r="Z71" s="7" t="s">
        <v>39</v>
      </c>
      <c r="AA71" s="7">
        <v>2</v>
      </c>
      <c r="AB71" s="7">
        <v>0</v>
      </c>
      <c r="AC71" s="7" t="s">
        <v>129</v>
      </c>
    </row>
    <row r="72" spans="11:24" ht="15">
      <c r="K72" s="7" t="str">
        <f t="shared" si="2"/>
        <v>Alaska (Ala)</v>
      </c>
      <c r="L72" s="16">
        <f t="shared" si="3"/>
        <v>2</v>
      </c>
      <c r="N72" s="7" t="str">
        <f t="shared" si="4"/>
        <v>America &amp; Caribean</v>
      </c>
      <c r="P72" s="7" t="s">
        <v>78</v>
      </c>
      <c r="Q72" s="16">
        <f>VALUE(R72)</f>
        <v>2</v>
      </c>
      <c r="R72" s="14" t="s">
        <v>111</v>
      </c>
      <c r="S72" s="7" t="s">
        <v>136</v>
      </c>
      <c r="U72" s="7" t="s">
        <v>86</v>
      </c>
      <c r="V72" s="31">
        <f t="shared" si="8"/>
        <v>1</v>
      </c>
      <c r="W72" s="31" t="s">
        <v>109</v>
      </c>
      <c r="X72" s="7" t="s">
        <v>125</v>
      </c>
    </row>
    <row r="73" spans="11:24" ht="15">
      <c r="K73" s="7" t="str">
        <f t="shared" si="2"/>
        <v>Western Canada (Wca)</v>
      </c>
      <c r="L73" s="16">
        <f t="shared" si="3"/>
        <v>1</v>
      </c>
      <c r="N73" s="7" t="str">
        <f t="shared" si="4"/>
        <v>America &amp; Caribean</v>
      </c>
      <c r="P73" s="7" t="s">
        <v>79</v>
      </c>
      <c r="Q73" s="16">
        <f>VALUE(R73)</f>
        <v>1</v>
      </c>
      <c r="R73" s="14" t="s">
        <v>109</v>
      </c>
      <c r="S73" s="7" t="s">
        <v>136</v>
      </c>
      <c r="U73" s="7" t="s">
        <v>88</v>
      </c>
      <c r="V73" s="31">
        <f t="shared" si="8"/>
        <v>0</v>
      </c>
      <c r="W73" s="31" t="s">
        <v>108</v>
      </c>
      <c r="X73" s="7" t="s">
        <v>125</v>
      </c>
    </row>
    <row r="74" spans="11:24" ht="15">
      <c r="K74" s="7" t="str">
        <f t="shared" si="2"/>
        <v>Western United States (Wus)</v>
      </c>
      <c r="L74" s="16">
        <f t="shared" si="3"/>
        <v>10</v>
      </c>
      <c r="N74" s="7" t="str">
        <f t="shared" si="4"/>
        <v>America &amp; Caribean</v>
      </c>
      <c r="P74" s="7" t="s">
        <v>80</v>
      </c>
      <c r="Q74" s="16">
        <v>10</v>
      </c>
      <c r="R74" s="14" t="s">
        <v>108</v>
      </c>
      <c r="S74" s="7" t="s">
        <v>136</v>
      </c>
      <c r="U74" s="7" t="s">
        <v>87</v>
      </c>
      <c r="V74" s="31">
        <f t="shared" si="8"/>
        <v>0</v>
      </c>
      <c r="W74" s="31" t="s">
        <v>108</v>
      </c>
      <c r="X74" s="7" t="s">
        <v>125</v>
      </c>
    </row>
    <row r="75" spans="11:24" ht="15">
      <c r="K75" s="7" t="str">
        <f t="shared" si="2"/>
        <v>Central United States (Cus)</v>
      </c>
      <c r="L75" s="16">
        <f t="shared" si="3"/>
        <v>6</v>
      </c>
      <c r="N75" s="7" t="str">
        <f t="shared" si="4"/>
        <v>America &amp; Caribean</v>
      </c>
      <c r="P75" s="7" t="s">
        <v>81</v>
      </c>
      <c r="Q75" s="16">
        <f aca="true" t="shared" si="10" ref="Q75:Q96">VALUE(R75)</f>
        <v>6</v>
      </c>
      <c r="R75" s="14" t="s">
        <v>110</v>
      </c>
      <c r="S75" s="7" t="s">
        <v>136</v>
      </c>
      <c r="U75" s="7" t="s">
        <v>89</v>
      </c>
      <c r="V75" s="31">
        <f t="shared" si="8"/>
        <v>1</v>
      </c>
      <c r="W75" s="31" t="s">
        <v>109</v>
      </c>
      <c r="X75" s="7" t="s">
        <v>125</v>
      </c>
    </row>
    <row r="76" spans="11:24" ht="15">
      <c r="K76" s="7" t="str">
        <f t="shared" si="2"/>
        <v>Mexico (Mex)</v>
      </c>
      <c r="L76" s="16">
        <f t="shared" si="3"/>
        <v>2</v>
      </c>
      <c r="N76" s="7" t="str">
        <f t="shared" si="4"/>
        <v>America &amp; Caribean</v>
      </c>
      <c r="P76" s="7" t="s">
        <v>82</v>
      </c>
      <c r="Q76" s="16">
        <f t="shared" si="10"/>
        <v>2</v>
      </c>
      <c r="R76" s="14" t="s">
        <v>111</v>
      </c>
      <c r="S76" s="7" t="s">
        <v>136</v>
      </c>
      <c r="U76" s="7" t="s">
        <v>16</v>
      </c>
      <c r="V76" s="31">
        <f t="shared" si="8"/>
        <v>3</v>
      </c>
      <c r="W76" s="31" t="s">
        <v>107</v>
      </c>
      <c r="X76" s="7" t="s">
        <v>126</v>
      </c>
    </row>
    <row r="77" spans="11:24" ht="15">
      <c r="K77" s="7" t="str">
        <f t="shared" si="2"/>
        <v>Formosa (For)</v>
      </c>
      <c r="L77" s="16">
        <f t="shared" si="3"/>
        <v>1</v>
      </c>
      <c r="N77" s="7" t="str">
        <f t="shared" si="4"/>
        <v>Pacific incl AUS/NZE</v>
      </c>
      <c r="P77" s="7" t="s">
        <v>83</v>
      </c>
      <c r="Q77" s="16">
        <f t="shared" si="10"/>
        <v>1</v>
      </c>
      <c r="R77" s="14" t="s">
        <v>109</v>
      </c>
      <c r="S77" s="7" t="s">
        <v>125</v>
      </c>
      <c r="U77" s="7" t="s">
        <v>1</v>
      </c>
      <c r="V77" s="31">
        <f t="shared" si="8"/>
        <v>0</v>
      </c>
      <c r="W77" s="31" t="s">
        <v>108</v>
      </c>
      <c r="X77" s="7" t="s">
        <v>120</v>
      </c>
    </row>
    <row r="78" spans="11:24" ht="15">
      <c r="K78" s="7" t="str">
        <f t="shared" si="2"/>
        <v>Philippine Islands (Phi)</v>
      </c>
      <c r="L78" s="16">
        <f t="shared" si="3"/>
        <v>2</v>
      </c>
      <c r="N78" s="7" t="str">
        <f t="shared" si="4"/>
        <v>Pacific incl AUS/NZE</v>
      </c>
      <c r="P78" s="7" t="s">
        <v>84</v>
      </c>
      <c r="Q78" s="16">
        <f t="shared" si="10"/>
        <v>2</v>
      </c>
      <c r="R78" s="14" t="s">
        <v>111</v>
      </c>
      <c r="S78" s="7" t="s">
        <v>125</v>
      </c>
      <c r="U78" s="7" t="s">
        <v>15</v>
      </c>
      <c r="V78" s="31">
        <f t="shared" si="8"/>
        <v>8</v>
      </c>
      <c r="W78" s="31" t="s">
        <v>112</v>
      </c>
      <c r="X78" s="7" t="s">
        <v>120</v>
      </c>
    </row>
    <row r="79" spans="11:19" ht="15">
      <c r="K79" s="7" t="str">
        <f t="shared" si="2"/>
        <v>Borneo (Bor)</v>
      </c>
      <c r="L79" s="16">
        <f t="shared" si="3"/>
        <v>4</v>
      </c>
      <c r="N79" s="7" t="str">
        <f t="shared" si="4"/>
        <v>Pacific incl AUS/NZE</v>
      </c>
      <c r="P79" s="7" t="s">
        <v>85</v>
      </c>
      <c r="Q79" s="16">
        <f t="shared" si="10"/>
        <v>4</v>
      </c>
      <c r="R79" s="14" t="s">
        <v>113</v>
      </c>
      <c r="S79" s="7" t="s">
        <v>125</v>
      </c>
    </row>
    <row r="80" spans="11:19" ht="15">
      <c r="K80" s="7" t="str">
        <f aca="true" t="shared" si="11" ref="K80:K113">P80</f>
        <v>Okinawa (Oki)</v>
      </c>
      <c r="L80" s="16">
        <f aca="true" t="shared" si="12" ref="L80:L113">Q80</f>
        <v>1</v>
      </c>
      <c r="N80" s="7" t="str">
        <f aca="true" t="shared" si="13" ref="N80:N113">S80</f>
        <v>Pacific incl AUS/NZE</v>
      </c>
      <c r="P80" s="7" t="s">
        <v>86</v>
      </c>
      <c r="Q80" s="16">
        <f t="shared" si="10"/>
        <v>1</v>
      </c>
      <c r="R80" s="14" t="s">
        <v>109</v>
      </c>
      <c r="S80" s="7" t="s">
        <v>125</v>
      </c>
    </row>
    <row r="81" spans="11:19" ht="15">
      <c r="K81" s="7" t="str">
        <f t="shared" si="11"/>
        <v>Midway Island (Mid)</v>
      </c>
      <c r="L81" s="16">
        <f t="shared" si="12"/>
        <v>0</v>
      </c>
      <c r="N81" s="7" t="str">
        <f t="shared" si="13"/>
        <v>Pacific incl AUS/NZE</v>
      </c>
      <c r="P81" s="7" t="s">
        <v>87</v>
      </c>
      <c r="Q81" s="16">
        <f t="shared" si="10"/>
        <v>0</v>
      </c>
      <c r="R81" s="14" t="s">
        <v>108</v>
      </c>
      <c r="S81" s="7" t="s">
        <v>125</v>
      </c>
    </row>
    <row r="82" spans="11:23" ht="15">
      <c r="K82" s="7" t="str">
        <f t="shared" si="11"/>
        <v>Wake Island (Wak)</v>
      </c>
      <c r="L82" s="16">
        <f t="shared" si="12"/>
        <v>0</v>
      </c>
      <c r="N82" s="7" t="str">
        <f t="shared" si="13"/>
        <v>Pacific incl AUS/NZE</v>
      </c>
      <c r="P82" s="7" t="s">
        <v>88</v>
      </c>
      <c r="Q82" s="16">
        <f t="shared" si="10"/>
        <v>0</v>
      </c>
      <c r="R82" s="14" t="s">
        <v>108</v>
      </c>
      <c r="S82" s="7" t="s">
        <v>125</v>
      </c>
      <c r="U82" s="7" t="s">
        <v>7</v>
      </c>
      <c r="V82" s="31">
        <f aca="true" t="shared" si="14" ref="V82:V96">VALUE(W82)</f>
        <v>0</v>
      </c>
      <c r="W82" s="31" t="s">
        <v>108</v>
      </c>
    </row>
    <row r="83" spans="11:23" ht="15">
      <c r="K83" s="7" t="str">
        <f t="shared" si="11"/>
        <v>Hawaiian Islands (Haw)</v>
      </c>
      <c r="L83" s="16">
        <f t="shared" si="12"/>
        <v>1</v>
      </c>
      <c r="N83" s="7" t="str">
        <f t="shared" si="13"/>
        <v>Pacific incl AUS/NZE</v>
      </c>
      <c r="P83" s="7" t="s">
        <v>89</v>
      </c>
      <c r="Q83" s="16">
        <f t="shared" si="10"/>
        <v>1</v>
      </c>
      <c r="R83" s="14" t="s">
        <v>109</v>
      </c>
      <c r="S83" s="7" t="s">
        <v>125</v>
      </c>
      <c r="U83" s="7" t="s">
        <v>8</v>
      </c>
      <c r="V83" s="31">
        <f t="shared" si="14"/>
        <v>0</v>
      </c>
      <c r="W83" s="31" t="s">
        <v>108</v>
      </c>
    </row>
    <row r="84" spans="11:23" ht="15">
      <c r="K84" s="7" t="str">
        <f t="shared" si="11"/>
        <v>Caroline Islands (Car)</v>
      </c>
      <c r="L84" s="16">
        <f t="shared" si="12"/>
        <v>0</v>
      </c>
      <c r="N84" s="7" t="str">
        <f t="shared" si="13"/>
        <v>Pacific incl AUS/NZE</v>
      </c>
      <c r="P84" s="7" t="s">
        <v>90</v>
      </c>
      <c r="Q84" s="16">
        <f t="shared" si="10"/>
        <v>0</v>
      </c>
      <c r="R84" s="14" t="s">
        <v>108</v>
      </c>
      <c r="S84" s="7" t="s">
        <v>125</v>
      </c>
      <c r="U84" s="7" t="s">
        <v>9</v>
      </c>
      <c r="V84" s="31">
        <f t="shared" si="14"/>
        <v>0</v>
      </c>
      <c r="W84" s="31" t="s">
        <v>108</v>
      </c>
    </row>
    <row r="85" spans="11:23" ht="15">
      <c r="K85" s="7" t="str">
        <f t="shared" si="11"/>
        <v>Solomon Islands (Sol)</v>
      </c>
      <c r="L85" s="16">
        <f t="shared" si="12"/>
        <v>0</v>
      </c>
      <c r="N85" s="7" t="str">
        <f t="shared" si="13"/>
        <v>Pacific incl AUS/NZE</v>
      </c>
      <c r="P85" s="7" t="s">
        <v>91</v>
      </c>
      <c r="Q85" s="16">
        <f t="shared" si="10"/>
        <v>0</v>
      </c>
      <c r="R85" s="14" t="s">
        <v>108</v>
      </c>
      <c r="S85" s="7" t="s">
        <v>125</v>
      </c>
      <c r="U85" s="7" t="s">
        <v>14</v>
      </c>
      <c r="V85" s="31">
        <f t="shared" si="14"/>
        <v>0</v>
      </c>
      <c r="W85" s="31" t="s">
        <v>108</v>
      </c>
    </row>
    <row r="86" spans="11:23" ht="15">
      <c r="K86" s="7" t="str">
        <f t="shared" si="11"/>
        <v>New Zealand (Nze)</v>
      </c>
      <c r="L86" s="16">
        <f t="shared" si="12"/>
        <v>1</v>
      </c>
      <c r="N86" s="7" t="str">
        <f t="shared" si="13"/>
        <v>Pacific incl AUS/NZE</v>
      </c>
      <c r="P86" s="7" t="s">
        <v>92</v>
      </c>
      <c r="Q86" s="16">
        <f t="shared" si="10"/>
        <v>1</v>
      </c>
      <c r="R86" s="14" t="s">
        <v>109</v>
      </c>
      <c r="S86" s="7" t="s">
        <v>125</v>
      </c>
      <c r="U86" s="7" t="s">
        <v>11</v>
      </c>
      <c r="V86" s="31">
        <f t="shared" si="14"/>
        <v>0</v>
      </c>
      <c r="W86" s="31" t="s">
        <v>108</v>
      </c>
    </row>
    <row r="87" spans="11:23" ht="15">
      <c r="K87" s="7" t="str">
        <f t="shared" si="11"/>
        <v>New Guinea (Ngu)</v>
      </c>
      <c r="L87" s="16">
        <f t="shared" si="12"/>
        <v>1</v>
      </c>
      <c r="N87" s="7" t="str">
        <f t="shared" si="13"/>
        <v>Pacific incl AUS/NZE</v>
      </c>
      <c r="P87" s="7" t="s">
        <v>93</v>
      </c>
      <c r="Q87" s="16">
        <f t="shared" si="10"/>
        <v>1</v>
      </c>
      <c r="R87" s="14" t="s">
        <v>109</v>
      </c>
      <c r="S87" s="7" t="s">
        <v>125</v>
      </c>
      <c r="U87" s="7" t="s">
        <v>21</v>
      </c>
      <c r="V87" s="31">
        <f t="shared" si="14"/>
        <v>0</v>
      </c>
      <c r="W87" s="31" t="s">
        <v>108</v>
      </c>
    </row>
    <row r="88" spans="11:23" ht="15">
      <c r="K88" s="7" t="str">
        <f t="shared" si="11"/>
        <v>Australia (Aus)</v>
      </c>
      <c r="L88" s="16">
        <f t="shared" si="12"/>
        <v>2</v>
      </c>
      <c r="N88" s="7" t="str">
        <f t="shared" si="13"/>
        <v>Pacific incl AUS/NZE</v>
      </c>
      <c r="P88" s="7" t="s">
        <v>94</v>
      </c>
      <c r="Q88" s="16">
        <f t="shared" si="10"/>
        <v>2</v>
      </c>
      <c r="R88" s="14" t="s">
        <v>111</v>
      </c>
      <c r="S88" s="7" t="s">
        <v>125</v>
      </c>
      <c r="U88" s="7" t="s">
        <v>17</v>
      </c>
      <c r="V88" s="31">
        <f t="shared" si="14"/>
        <v>0</v>
      </c>
      <c r="W88" s="31" t="s">
        <v>108</v>
      </c>
    </row>
    <row r="89" spans="11:23" ht="15">
      <c r="K89" s="7" t="str">
        <f t="shared" si="11"/>
        <v>East Indies (Sum)</v>
      </c>
      <c r="L89" s="16">
        <f t="shared" si="12"/>
        <v>4</v>
      </c>
      <c r="N89" s="7" t="str">
        <f t="shared" si="13"/>
        <v>Pacific incl AUS/NZE</v>
      </c>
      <c r="P89" s="7" t="s">
        <v>95</v>
      </c>
      <c r="Q89" s="16">
        <f t="shared" si="10"/>
        <v>4</v>
      </c>
      <c r="R89" s="14" t="s">
        <v>113</v>
      </c>
      <c r="S89" s="7" t="s">
        <v>125</v>
      </c>
      <c r="U89" s="7" t="s">
        <v>57</v>
      </c>
      <c r="V89" s="31">
        <f t="shared" si="14"/>
        <v>0</v>
      </c>
      <c r="W89" s="31" t="s">
        <v>108</v>
      </c>
    </row>
    <row r="90" spans="11:23" ht="15">
      <c r="K90" s="7" t="str">
        <f t="shared" si="11"/>
        <v>Iwo JIma (Iwo)</v>
      </c>
      <c r="L90" s="16">
        <f t="shared" si="12"/>
        <v>0</v>
      </c>
      <c r="N90" s="7" t="str">
        <f t="shared" si="13"/>
        <v>Pacific incl AUS/NZE</v>
      </c>
      <c r="P90" s="7" t="s">
        <v>97</v>
      </c>
      <c r="Q90" s="16">
        <f t="shared" si="10"/>
        <v>0</v>
      </c>
      <c r="R90" s="14" t="s">
        <v>108</v>
      </c>
      <c r="S90" s="7" t="s">
        <v>125</v>
      </c>
      <c r="U90" s="7" t="s">
        <v>58</v>
      </c>
      <c r="V90" s="31">
        <f t="shared" si="14"/>
        <v>0</v>
      </c>
      <c r="W90" s="31" t="s">
        <v>108</v>
      </c>
    </row>
    <row r="91" spans="11:23" ht="15">
      <c r="K91" s="7" t="str">
        <f t="shared" si="11"/>
        <v>Norway (Nwy)</v>
      </c>
      <c r="L91" s="16">
        <f t="shared" si="12"/>
        <v>3</v>
      </c>
      <c r="N91" s="7" t="str">
        <f t="shared" si="13"/>
        <v>Scandinavia</v>
      </c>
      <c r="P91" s="7" t="s">
        <v>16</v>
      </c>
      <c r="Q91" s="16">
        <f t="shared" si="10"/>
        <v>3</v>
      </c>
      <c r="R91" s="14" t="s">
        <v>107</v>
      </c>
      <c r="S91" s="7" t="s">
        <v>126</v>
      </c>
      <c r="U91" s="7" t="s">
        <v>62</v>
      </c>
      <c r="V91" s="31">
        <f t="shared" si="14"/>
        <v>0</v>
      </c>
      <c r="W91" s="31" t="s">
        <v>108</v>
      </c>
    </row>
    <row r="92" spans="11:23" ht="15">
      <c r="K92" s="7" t="str">
        <f t="shared" si="11"/>
        <v>Finnland (Fin)</v>
      </c>
      <c r="L92" s="16">
        <f t="shared" si="12"/>
        <v>2</v>
      </c>
      <c r="N92" s="7" t="str">
        <f t="shared" si="13"/>
        <v>Scandinavia</v>
      </c>
      <c r="P92" s="7" t="s">
        <v>18</v>
      </c>
      <c r="Q92" s="16">
        <f t="shared" si="10"/>
        <v>2</v>
      </c>
      <c r="R92" s="14" t="s">
        <v>111</v>
      </c>
      <c r="S92" s="7" t="s">
        <v>126</v>
      </c>
      <c r="U92" s="7" t="s">
        <v>60</v>
      </c>
      <c r="V92" s="31">
        <f t="shared" si="14"/>
        <v>0</v>
      </c>
      <c r="W92" s="31" t="s">
        <v>108</v>
      </c>
    </row>
    <row r="93" spans="11:23" ht="15">
      <c r="K93" s="7" t="str">
        <f t="shared" si="11"/>
        <v>Brazil (Bra)</v>
      </c>
      <c r="L93" s="16">
        <f t="shared" si="12"/>
        <v>3</v>
      </c>
      <c r="N93" s="7" t="str">
        <f t="shared" si="13"/>
        <v>America &amp; Caribean</v>
      </c>
      <c r="P93" s="7" t="s">
        <v>6</v>
      </c>
      <c r="Q93" s="16">
        <f t="shared" si="10"/>
        <v>3</v>
      </c>
      <c r="R93" s="14" t="s">
        <v>107</v>
      </c>
      <c r="S93" s="7" t="s">
        <v>136</v>
      </c>
      <c r="U93" s="7" t="s">
        <v>66</v>
      </c>
      <c r="V93" s="31">
        <f t="shared" si="14"/>
        <v>0</v>
      </c>
      <c r="W93" s="31" t="s">
        <v>108</v>
      </c>
    </row>
    <row r="94" spans="11:23" ht="15">
      <c r="K94" s="7" t="str">
        <f t="shared" si="11"/>
        <v>Greenland (Gre)</v>
      </c>
      <c r="L94" s="16">
        <f t="shared" si="12"/>
        <v>0</v>
      </c>
      <c r="N94" s="7" t="str">
        <f t="shared" si="13"/>
        <v>UK &amp; Atlantic</v>
      </c>
      <c r="P94" s="7" t="s">
        <v>1</v>
      </c>
      <c r="Q94" s="16">
        <f t="shared" si="10"/>
        <v>0</v>
      </c>
      <c r="R94" s="14" t="s">
        <v>108</v>
      </c>
      <c r="S94" s="7" t="s">
        <v>120</v>
      </c>
      <c r="U94" s="7" t="s">
        <v>145</v>
      </c>
      <c r="V94" s="31">
        <f t="shared" si="14"/>
        <v>0</v>
      </c>
      <c r="W94" s="31" t="s">
        <v>108</v>
      </c>
    </row>
    <row r="95" spans="11:23" ht="15">
      <c r="K95" s="7" t="str">
        <f t="shared" si="11"/>
        <v>Iceland (Ice)</v>
      </c>
      <c r="L95" s="16">
        <f t="shared" si="12"/>
        <v>0</v>
      </c>
      <c r="N95" s="7" t="str">
        <f t="shared" si="13"/>
        <v>UK &amp; Atlantic</v>
      </c>
      <c r="P95" s="7" t="s">
        <v>2</v>
      </c>
      <c r="Q95" s="16">
        <f t="shared" si="10"/>
        <v>0</v>
      </c>
      <c r="R95" s="14" t="s">
        <v>108</v>
      </c>
      <c r="S95" s="7" t="s">
        <v>120</v>
      </c>
      <c r="U95" s="7" t="s">
        <v>73</v>
      </c>
      <c r="V95" s="31">
        <f t="shared" si="14"/>
        <v>0</v>
      </c>
      <c r="W95" s="31" t="s">
        <v>108</v>
      </c>
    </row>
    <row r="96" spans="11:23" ht="15">
      <c r="K96" s="7" t="str">
        <f t="shared" si="11"/>
        <v>United Kingdom (Gbr)</v>
      </c>
      <c r="L96" s="16">
        <f t="shared" si="12"/>
        <v>8</v>
      </c>
      <c r="N96" s="7" t="str">
        <f t="shared" si="13"/>
        <v>UK &amp; Atlantic</v>
      </c>
      <c r="P96" s="7" t="s">
        <v>15</v>
      </c>
      <c r="Q96" s="16">
        <f t="shared" si="10"/>
        <v>8</v>
      </c>
      <c r="R96" s="14" t="s">
        <v>112</v>
      </c>
      <c r="S96" s="7" t="s">
        <v>120</v>
      </c>
      <c r="U96" s="7" t="s">
        <v>74</v>
      </c>
      <c r="V96" s="31">
        <f t="shared" si="14"/>
        <v>0</v>
      </c>
      <c r="W96" s="31" t="s">
        <v>108</v>
      </c>
    </row>
    <row r="97" spans="12:22" ht="15">
      <c r="L97" s="16"/>
      <c r="Q97" s="16"/>
      <c r="V97" s="31">
        <f>SUM(V15:V96)</f>
        <v>166</v>
      </c>
    </row>
    <row r="98" spans="11:17" ht="15">
      <c r="K98" s="7" t="str">
        <f>P98</f>
        <v>Sweden (Swe)</v>
      </c>
      <c r="L98" s="16"/>
      <c r="P98" s="7" t="s">
        <v>17</v>
      </c>
      <c r="Q98" s="16"/>
    </row>
    <row r="99" spans="11:18" ht="15">
      <c r="K99" s="7" t="str">
        <f t="shared" si="11"/>
        <v>Venezuela (Ven)</v>
      </c>
      <c r="L99" s="16">
        <f t="shared" si="12"/>
        <v>0</v>
      </c>
      <c r="N99" s="7">
        <f t="shared" si="13"/>
        <v>0</v>
      </c>
      <c r="P99" s="7" t="s">
        <v>7</v>
      </c>
      <c r="Q99" s="16">
        <f aca="true" t="shared" si="15" ref="Q99:Q113">VALUE(R99)</f>
        <v>0</v>
      </c>
      <c r="R99" s="14" t="s">
        <v>108</v>
      </c>
    </row>
    <row r="100" spans="11:18" ht="15">
      <c r="K100" s="7" t="str">
        <f t="shared" si="11"/>
        <v>Peru (Bol)</v>
      </c>
      <c r="L100" s="16">
        <f t="shared" si="12"/>
        <v>0</v>
      </c>
      <c r="N100" s="7">
        <f t="shared" si="13"/>
        <v>0</v>
      </c>
      <c r="P100" s="7" t="s">
        <v>8</v>
      </c>
      <c r="Q100" s="16">
        <f t="shared" si="15"/>
        <v>0</v>
      </c>
      <c r="R100" s="14" t="s">
        <v>108</v>
      </c>
    </row>
    <row r="101" spans="11:18" ht="15">
      <c r="K101" s="7" t="str">
        <f t="shared" si="11"/>
        <v>Argentina (Arg)</v>
      </c>
      <c r="L101" s="16">
        <f t="shared" si="12"/>
        <v>0</v>
      </c>
      <c r="N101" s="7">
        <f t="shared" si="13"/>
        <v>0</v>
      </c>
      <c r="P101" s="7" t="s">
        <v>9</v>
      </c>
      <c r="Q101" s="16">
        <f t="shared" si="15"/>
        <v>0</v>
      </c>
      <c r="R101" s="14" t="s">
        <v>108</v>
      </c>
    </row>
    <row r="102" spans="11:18" ht="15">
      <c r="K102" s="7" t="str">
        <f t="shared" si="11"/>
        <v>Portugal (Por)</v>
      </c>
      <c r="L102" s="16">
        <f t="shared" si="12"/>
        <v>0</v>
      </c>
      <c r="N102" s="7">
        <f t="shared" si="13"/>
        <v>0</v>
      </c>
      <c r="P102" s="7" t="s">
        <v>10</v>
      </c>
      <c r="Q102" s="16">
        <f t="shared" si="15"/>
        <v>0</v>
      </c>
      <c r="R102" s="14" t="s">
        <v>108</v>
      </c>
    </row>
    <row r="103" spans="11:18" ht="15">
      <c r="K103" s="7" t="str">
        <f t="shared" si="11"/>
        <v>Spain (Spa)</v>
      </c>
      <c r="L103" s="16">
        <f t="shared" si="12"/>
        <v>0</v>
      </c>
      <c r="N103" s="7">
        <f t="shared" si="13"/>
        <v>0</v>
      </c>
      <c r="P103" s="7" t="s">
        <v>11</v>
      </c>
      <c r="Q103" s="16">
        <f t="shared" si="15"/>
        <v>0</v>
      </c>
      <c r="R103" s="14" t="s">
        <v>108</v>
      </c>
    </row>
    <row r="104" spans="11:18" ht="15">
      <c r="K104" s="7" t="str">
        <f t="shared" si="11"/>
        <v>South Eire (Sir)</v>
      </c>
      <c r="L104" s="16">
        <f t="shared" si="12"/>
        <v>0</v>
      </c>
      <c r="N104" s="7">
        <f t="shared" si="13"/>
        <v>0</v>
      </c>
      <c r="P104" s="7" t="s">
        <v>14</v>
      </c>
      <c r="Q104" s="16">
        <f t="shared" si="15"/>
        <v>0</v>
      </c>
      <c r="R104" s="14" t="s">
        <v>108</v>
      </c>
    </row>
    <row r="105" spans="11:18" ht="15">
      <c r="K105" s="7" t="str">
        <f t="shared" si="11"/>
        <v>Switzerland (Swz)</v>
      </c>
      <c r="L105" s="16">
        <f t="shared" si="12"/>
        <v>0</v>
      </c>
      <c r="N105" s="7">
        <f t="shared" si="13"/>
        <v>0</v>
      </c>
      <c r="P105" s="7" t="s">
        <v>21</v>
      </c>
      <c r="Q105" s="16">
        <f t="shared" si="15"/>
        <v>0</v>
      </c>
      <c r="R105" s="14" t="s">
        <v>108</v>
      </c>
    </row>
    <row r="106" spans="11:18" ht="15">
      <c r="K106" s="7" t="str">
        <f t="shared" si="11"/>
        <v>Mongolia (Mng)</v>
      </c>
      <c r="L106" s="16">
        <f t="shared" si="12"/>
        <v>0</v>
      </c>
      <c r="N106" s="7">
        <f t="shared" si="13"/>
        <v>0</v>
      </c>
      <c r="P106" s="7" t="s">
        <v>43</v>
      </c>
      <c r="Q106" s="16">
        <f t="shared" si="15"/>
        <v>0</v>
      </c>
      <c r="R106" s="14" t="s">
        <v>108</v>
      </c>
    </row>
    <row r="107" spans="11:18" ht="15">
      <c r="K107" s="7" t="str">
        <f t="shared" si="11"/>
        <v>Himalaya (Him)</v>
      </c>
      <c r="L107" s="16">
        <f t="shared" si="12"/>
        <v>0</v>
      </c>
      <c r="N107" s="7">
        <f t="shared" si="13"/>
        <v>0</v>
      </c>
      <c r="P107" s="7" t="s">
        <v>57</v>
      </c>
      <c r="Q107" s="16">
        <f t="shared" si="15"/>
        <v>0</v>
      </c>
      <c r="R107" s="14" t="s">
        <v>108</v>
      </c>
    </row>
    <row r="108" spans="11:18" ht="15">
      <c r="K108" s="7" t="str">
        <f t="shared" si="11"/>
        <v>Afghan (Afg)</v>
      </c>
      <c r="L108" s="16">
        <f t="shared" si="12"/>
        <v>0</v>
      </c>
      <c r="N108" s="7">
        <f t="shared" si="13"/>
        <v>0</v>
      </c>
      <c r="P108" s="7" t="s">
        <v>58</v>
      </c>
      <c r="Q108" s="16">
        <f t="shared" si="15"/>
        <v>0</v>
      </c>
      <c r="R108" s="14" t="s">
        <v>108</v>
      </c>
    </row>
    <row r="109" spans="11:18" ht="15">
      <c r="K109" s="7" t="str">
        <f t="shared" si="11"/>
        <v>Saudi Arabia (Sar)</v>
      </c>
      <c r="L109" s="16">
        <f t="shared" si="12"/>
        <v>0</v>
      </c>
      <c r="N109" s="7">
        <f t="shared" si="13"/>
        <v>0</v>
      </c>
      <c r="P109" s="7" t="s">
        <v>60</v>
      </c>
      <c r="Q109" s="16">
        <f t="shared" si="15"/>
        <v>0</v>
      </c>
      <c r="R109" s="14" t="s">
        <v>108</v>
      </c>
    </row>
    <row r="110" spans="11:18" ht="15">
      <c r="K110" s="7" t="str">
        <f t="shared" si="11"/>
        <v>Turkey (Tur)</v>
      </c>
      <c r="L110" s="16">
        <f t="shared" si="12"/>
        <v>0</v>
      </c>
      <c r="N110" s="7">
        <f t="shared" si="13"/>
        <v>0</v>
      </c>
      <c r="P110" s="7" t="s">
        <v>62</v>
      </c>
      <c r="Q110" s="16">
        <f t="shared" si="15"/>
        <v>0</v>
      </c>
      <c r="R110" s="14" t="s">
        <v>108</v>
      </c>
    </row>
    <row r="111" spans="11:18" ht="15">
      <c r="K111" s="7" t="str">
        <f t="shared" si="11"/>
        <v>Sahara (Sah)</v>
      </c>
      <c r="L111" s="16">
        <f t="shared" si="12"/>
        <v>0</v>
      </c>
      <c r="N111" s="7">
        <f t="shared" si="13"/>
        <v>0</v>
      </c>
      <c r="P111" s="7" t="s">
        <v>66</v>
      </c>
      <c r="Q111" s="16">
        <f t="shared" si="15"/>
        <v>0</v>
      </c>
      <c r="R111" s="14" t="s">
        <v>108</v>
      </c>
    </row>
    <row r="112" spans="11:18" ht="15">
      <c r="K112" s="7" t="str">
        <f t="shared" si="11"/>
        <v>Angola (Ang)</v>
      </c>
      <c r="L112" s="16">
        <f t="shared" si="12"/>
        <v>0</v>
      </c>
      <c r="N112" s="7">
        <f t="shared" si="13"/>
        <v>0</v>
      </c>
      <c r="P112" s="7" t="s">
        <v>73</v>
      </c>
      <c r="Q112" s="16">
        <f t="shared" si="15"/>
        <v>0</v>
      </c>
      <c r="R112" s="14" t="s">
        <v>108</v>
      </c>
    </row>
    <row r="113" spans="11:18" ht="15">
      <c r="K113" s="7" t="str">
        <f t="shared" si="11"/>
        <v>Mozambique (Moz)</v>
      </c>
      <c r="L113" s="16">
        <f t="shared" si="12"/>
        <v>0</v>
      </c>
      <c r="N113" s="7">
        <f t="shared" si="13"/>
        <v>0</v>
      </c>
      <c r="P113" s="7" t="s">
        <v>74</v>
      </c>
      <c r="Q113" s="16">
        <f t="shared" si="15"/>
        <v>0</v>
      </c>
      <c r="R113" s="14" t="s">
        <v>108</v>
      </c>
    </row>
    <row r="114" spans="10:17" ht="15">
      <c r="J114" s="9"/>
      <c r="Q114" s="16"/>
    </row>
    <row r="115" spans="11:19" ht="15">
      <c r="K115" s="9" t="s">
        <v>114</v>
      </c>
      <c r="L115" s="17"/>
      <c r="M115" s="9"/>
      <c r="N115" s="9"/>
      <c r="O115" s="9"/>
      <c r="R115" s="15"/>
      <c r="S115" s="9"/>
    </row>
    <row r="116" spans="11:14" ht="15">
      <c r="K116" s="7" t="s">
        <v>98</v>
      </c>
      <c r="L116" s="38">
        <v>4</v>
      </c>
      <c r="M116" s="7" t="s">
        <v>147</v>
      </c>
      <c r="N116" s="7" t="s">
        <v>125</v>
      </c>
    </row>
    <row r="117" spans="11:14" ht="15">
      <c r="K117" s="7" t="s">
        <v>98</v>
      </c>
      <c r="L117" s="38">
        <v>1</v>
      </c>
      <c r="M117" s="7" t="s">
        <v>147</v>
      </c>
      <c r="N117" s="7" t="s">
        <v>124</v>
      </c>
    </row>
    <row r="118" spans="11:14" ht="15">
      <c r="K118" s="7" t="s">
        <v>156</v>
      </c>
      <c r="L118" s="38">
        <f>5/2</f>
        <v>2.5</v>
      </c>
      <c r="M118" s="7" t="s">
        <v>147</v>
      </c>
      <c r="N118" s="7" t="s">
        <v>127</v>
      </c>
    </row>
    <row r="119" spans="11:14" ht="15">
      <c r="K119" s="7" t="s">
        <v>156</v>
      </c>
      <c r="L119" s="38">
        <f>5/2</f>
        <v>2.5</v>
      </c>
      <c r="M119" s="7" t="s">
        <v>147</v>
      </c>
      <c r="N119" s="7" t="s">
        <v>128</v>
      </c>
    </row>
    <row r="120" spans="11:14" ht="15">
      <c r="K120" s="7" t="s">
        <v>103</v>
      </c>
      <c r="L120" s="38">
        <f>5/6*1</f>
        <v>0.8333333333333334</v>
      </c>
      <c r="M120" s="7" t="s">
        <v>147</v>
      </c>
      <c r="N120" s="7" t="s">
        <v>120</v>
      </c>
    </row>
    <row r="121" spans="11:14" ht="15">
      <c r="K121" s="7" t="s">
        <v>103</v>
      </c>
      <c r="L121" s="38">
        <f>5/6*2</f>
        <v>1.6666666666666667</v>
      </c>
      <c r="M121" s="7" t="s">
        <v>147</v>
      </c>
      <c r="N121" s="7" t="s">
        <v>136</v>
      </c>
    </row>
    <row r="122" spans="11:14" ht="15">
      <c r="K122" s="7" t="s">
        <v>103</v>
      </c>
      <c r="L122" s="38">
        <f>5/6*2</f>
        <v>1.6666666666666667</v>
      </c>
      <c r="M122" s="7" t="s">
        <v>147</v>
      </c>
      <c r="N122" s="7" t="s">
        <v>123</v>
      </c>
    </row>
    <row r="123" spans="11:14" ht="15">
      <c r="K123" s="7" t="s">
        <v>103</v>
      </c>
      <c r="L123" s="38">
        <f>5/6*1</f>
        <v>0.8333333333333334</v>
      </c>
      <c r="M123" s="7" t="s">
        <v>147</v>
      </c>
      <c r="N123" s="7" t="s">
        <v>125</v>
      </c>
    </row>
    <row r="124" ht="15">
      <c r="L124" s="39"/>
    </row>
    <row r="125" spans="11:14" ht="15">
      <c r="K125" s="7" t="s">
        <v>155</v>
      </c>
      <c r="L125" s="38">
        <f>5/7*(1+1.5)</f>
        <v>1.7857142857142858</v>
      </c>
      <c r="M125" s="7" t="s">
        <v>150</v>
      </c>
      <c r="N125" s="7" t="s">
        <v>127</v>
      </c>
    </row>
    <row r="126" spans="11:14" ht="15">
      <c r="K126" s="7" t="s">
        <v>155</v>
      </c>
      <c r="L126" s="38">
        <f>5/7*(2+1.5)</f>
        <v>2.5</v>
      </c>
      <c r="M126" s="7" t="s">
        <v>150</v>
      </c>
      <c r="N126" s="7" t="s">
        <v>123</v>
      </c>
    </row>
    <row r="127" spans="11:14" ht="15">
      <c r="K127" s="7" t="s">
        <v>155</v>
      </c>
      <c r="L127" s="38">
        <f>5/7*1</f>
        <v>0.7142857142857143</v>
      </c>
      <c r="M127" s="7" t="s">
        <v>150</v>
      </c>
      <c r="N127" s="7" t="s">
        <v>128</v>
      </c>
    </row>
    <row r="128" spans="11:14" ht="15">
      <c r="K128" s="7" t="s">
        <v>99</v>
      </c>
      <c r="L128" s="38">
        <f>5/4*3</f>
        <v>3.75</v>
      </c>
      <c r="M128" s="7" t="s">
        <v>150</v>
      </c>
      <c r="N128" s="7" t="s">
        <v>123</v>
      </c>
    </row>
    <row r="129" spans="11:14" ht="15">
      <c r="K129" s="7" t="s">
        <v>99</v>
      </c>
      <c r="L129" s="38">
        <f>5/4*1</f>
        <v>1.25</v>
      </c>
      <c r="M129" s="7" t="s">
        <v>150</v>
      </c>
      <c r="N129" s="7" t="s">
        <v>127</v>
      </c>
    </row>
    <row r="130" ht="15">
      <c r="L130" s="39"/>
    </row>
    <row r="131" spans="11:14" ht="15">
      <c r="K131" s="7" t="s">
        <v>100</v>
      </c>
      <c r="L131" s="38">
        <f>5/5*2</f>
        <v>2</v>
      </c>
      <c r="M131" s="7" t="s">
        <v>151</v>
      </c>
      <c r="N131" s="7" t="s">
        <v>127</v>
      </c>
    </row>
    <row r="132" spans="11:14" ht="15">
      <c r="K132" s="7" t="s">
        <v>100</v>
      </c>
      <c r="L132" s="38">
        <f>5/5*3</f>
        <v>3</v>
      </c>
      <c r="M132" s="7" t="s">
        <v>151</v>
      </c>
      <c r="N132" s="7" t="s">
        <v>128</v>
      </c>
    </row>
    <row r="133" spans="11:14" ht="15">
      <c r="K133" s="7" t="s">
        <v>101</v>
      </c>
      <c r="L133" s="38">
        <v>5</v>
      </c>
      <c r="M133" s="7" t="s">
        <v>151</v>
      </c>
      <c r="N133" s="7" t="s">
        <v>128</v>
      </c>
    </row>
    <row r="134" spans="11:14" ht="15">
      <c r="K134" s="7" t="s">
        <v>154</v>
      </c>
      <c r="L134" s="38">
        <v>5</v>
      </c>
      <c r="M134" s="7" t="s">
        <v>151</v>
      </c>
      <c r="N134" s="7" t="s">
        <v>128</v>
      </c>
    </row>
    <row r="135" ht="15">
      <c r="L135" s="38"/>
    </row>
    <row r="136" spans="11:14" ht="15">
      <c r="K136" s="7" t="s">
        <v>157</v>
      </c>
      <c r="L136" s="38">
        <f>10/6*4</f>
        <v>6.666666666666667</v>
      </c>
      <c r="M136" s="7" t="s">
        <v>152</v>
      </c>
      <c r="N136" s="7" t="s">
        <v>128</v>
      </c>
    </row>
    <row r="137" spans="11:14" ht="15">
      <c r="K137" s="7" t="s">
        <v>157</v>
      </c>
      <c r="L137" s="38">
        <f>10/6*2</f>
        <v>3.3333333333333335</v>
      </c>
      <c r="M137" s="7" t="s">
        <v>152</v>
      </c>
      <c r="N137" s="7" t="s">
        <v>126</v>
      </c>
    </row>
    <row r="138" spans="11:14" ht="15">
      <c r="K138" s="7" t="s">
        <v>102</v>
      </c>
      <c r="L138" s="38">
        <v>5</v>
      </c>
      <c r="M138" s="7" t="s">
        <v>152</v>
      </c>
      <c r="N138" s="7" t="s">
        <v>128</v>
      </c>
    </row>
    <row r="139" ht="15">
      <c r="L139" s="39"/>
    </row>
    <row r="140" spans="11:14" ht="15">
      <c r="K140" s="7" t="s">
        <v>158</v>
      </c>
      <c r="L140" s="38">
        <f>5/3*1</f>
        <v>1.6666666666666667</v>
      </c>
      <c r="M140" s="7" t="s">
        <v>153</v>
      </c>
      <c r="N140" s="7" t="s">
        <v>122</v>
      </c>
    </row>
    <row r="141" spans="11:14" ht="15">
      <c r="K141" s="7" t="s">
        <v>158</v>
      </c>
      <c r="L141" s="38">
        <f>5/3*2</f>
        <v>3.3333333333333335</v>
      </c>
      <c r="M141" s="7" t="s">
        <v>153</v>
      </c>
      <c r="N141" s="7" t="s">
        <v>125</v>
      </c>
    </row>
    <row r="142" spans="11:14" ht="15">
      <c r="K142" s="7" t="s">
        <v>104</v>
      </c>
      <c r="L142" s="38">
        <v>5</v>
      </c>
      <c r="M142" s="7" t="s">
        <v>153</v>
      </c>
      <c r="N142" s="7" t="s">
        <v>122</v>
      </c>
    </row>
    <row r="143" spans="11:14" ht="15">
      <c r="K143" s="7" t="s">
        <v>162</v>
      </c>
      <c r="L143" s="38">
        <f>5/5*1</f>
        <v>1</v>
      </c>
      <c r="M143" s="7" t="s">
        <v>153</v>
      </c>
      <c r="N143" s="7" t="s">
        <v>122</v>
      </c>
    </row>
    <row r="144" spans="11:14" ht="15">
      <c r="K144" s="7" t="s">
        <v>162</v>
      </c>
      <c r="L144" s="38">
        <f>5/5*4</f>
        <v>4</v>
      </c>
      <c r="M144" s="7" t="s">
        <v>153</v>
      </c>
      <c r="N144" s="7" t="s">
        <v>125</v>
      </c>
    </row>
    <row r="145" spans="10:12" ht="15">
      <c r="J145" s="9"/>
      <c r="L145" s="38"/>
    </row>
    <row r="146" spans="11:15" ht="15">
      <c r="K146" s="7" t="s">
        <v>105</v>
      </c>
      <c r="L146" s="38">
        <v>5</v>
      </c>
      <c r="M146" s="36" t="s">
        <v>149</v>
      </c>
      <c r="N146" s="7" t="s">
        <v>125</v>
      </c>
      <c r="O146" s="9"/>
    </row>
    <row r="147" spans="11:14" ht="15">
      <c r="K147" s="7" t="s">
        <v>106</v>
      </c>
      <c r="L147" s="38">
        <v>5</v>
      </c>
      <c r="M147" s="36" t="s">
        <v>149</v>
      </c>
      <c r="N147" s="7" t="s">
        <v>136</v>
      </c>
    </row>
    <row r="148" spans="11:14" ht="15">
      <c r="K148" s="7" t="s">
        <v>159</v>
      </c>
      <c r="L148" s="38">
        <v>5</v>
      </c>
      <c r="M148" s="7" t="s">
        <v>149</v>
      </c>
      <c r="N148" s="7" t="s">
        <v>127</v>
      </c>
    </row>
    <row r="149" spans="11:14" ht="15">
      <c r="K149" s="7" t="s">
        <v>161</v>
      </c>
      <c r="L149" s="38">
        <v>5</v>
      </c>
      <c r="M149" s="7" t="s">
        <v>149</v>
      </c>
      <c r="N149" s="7" t="s">
        <v>125</v>
      </c>
    </row>
    <row r="150" ht="15">
      <c r="L150" s="37"/>
    </row>
    <row r="151" spans="11:14" ht="15">
      <c r="K151" s="40" t="s">
        <v>160</v>
      </c>
      <c r="L151" s="40"/>
      <c r="M151" s="40"/>
      <c r="N151" s="40"/>
    </row>
  </sheetData>
  <sheetProtection/>
  <dataValidations count="2">
    <dataValidation type="list" allowBlank="1" showInputMessage="1" showErrorMessage="1" sqref="S94:S113 AC58:AC67 AC41:AC56 AC15:AC39 X21 AC95:AC97 AC77:AC93 S15:S65 S77:S92">
      <formula1>#REF!</formula1>
    </dataValidation>
    <dataValidation type="list" allowBlank="1" showInputMessage="1" showErrorMessage="1" sqref="N136:N138 N15:N113 S66:S67 X15:X20 N131:N134 N140:N149 N116:N129 X22:X96 AH41 AC57 AC4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W67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26.28125" style="0" bestFit="1" customWidth="1"/>
    <col min="2" max="2" width="14.28125" style="0" bestFit="1" customWidth="1"/>
    <col min="3" max="3" width="11.00390625" style="0" customWidth="1"/>
    <col min="4" max="4" width="8.28125" style="0" customWidth="1"/>
    <col min="5" max="5" width="13.7109375" style="0" customWidth="1"/>
    <col min="6" max="6" width="7.421875" style="0" customWidth="1"/>
    <col min="8" max="8" width="7.8515625" style="0" customWidth="1"/>
    <col min="9" max="9" width="12.7109375" style="0" bestFit="1" customWidth="1"/>
    <col min="10" max="10" width="14.28125" style="44" customWidth="1"/>
    <col min="11" max="12" width="11.00390625" style="0" customWidth="1"/>
    <col min="13" max="16" width="5.421875" style="0" customWidth="1"/>
    <col min="17" max="17" width="15.7109375" style="0" bestFit="1" customWidth="1"/>
    <col min="18" max="18" width="7.00390625" style="0" customWidth="1"/>
    <col min="19" max="22" width="5.421875" style="0" customWidth="1"/>
    <col min="23" max="23" width="15.7109375" style="0" bestFit="1" customWidth="1"/>
  </cols>
  <sheetData>
    <row r="9" ht="15">
      <c r="L9" s="1"/>
    </row>
    <row r="22" spans="17:23" ht="15">
      <c r="Q22" s="44"/>
      <c r="W22" s="44"/>
    </row>
    <row r="23" spans="17:23" ht="15">
      <c r="Q23" s="44"/>
      <c r="W23" s="44"/>
    </row>
    <row r="24" spans="17:23" ht="15">
      <c r="Q24" s="44"/>
      <c r="R24" s="44"/>
      <c r="W24" s="44"/>
    </row>
    <row r="25" spans="17:23" ht="15">
      <c r="Q25" s="44"/>
      <c r="R25" s="44"/>
      <c r="W25" s="44"/>
    </row>
    <row r="26" spans="17:23" ht="15">
      <c r="Q26" s="45"/>
      <c r="R26" s="45"/>
      <c r="W26" s="45"/>
    </row>
    <row r="27" spans="17:23" ht="15">
      <c r="Q27" s="45"/>
      <c r="R27" s="45"/>
      <c r="W27" s="45"/>
    </row>
    <row r="38" spans="1:10" ht="30">
      <c r="A38" s="19" t="s">
        <v>135</v>
      </c>
      <c r="B38" s="20" t="s">
        <v>132</v>
      </c>
      <c r="C38" s="18"/>
      <c r="D38" s="20" t="s">
        <v>131</v>
      </c>
      <c r="E38" s="20"/>
      <c r="F38" s="20" t="s">
        <v>115</v>
      </c>
      <c r="G38" s="20"/>
      <c r="H38" s="19" t="s">
        <v>148</v>
      </c>
      <c r="I38" s="19"/>
      <c r="J38" s="49" t="s">
        <v>164</v>
      </c>
    </row>
    <row r="39" spans="1:10" ht="15">
      <c r="A39" s="7" t="s">
        <v>123</v>
      </c>
      <c r="B39" s="8">
        <f>DSUM(Database!$Z$14:AC112,Database!$Q$14,Database!G17:G18)</f>
        <v>13</v>
      </c>
      <c r="C39" s="34">
        <f aca="true" t="shared" si="0" ref="C39:C48">B39/$B$49</f>
        <v>0.08843537414965986</v>
      </c>
      <c r="D39" s="8">
        <f>DSUM(Database!$U$14:X115,Database!$Q$14,Database!E17:E18)</f>
        <v>13</v>
      </c>
      <c r="E39" s="34">
        <f aca="true" t="shared" si="1" ref="E39:E48">D39/$D$49</f>
        <v>0.0783132530120482</v>
      </c>
      <c r="F39" s="8">
        <f>DSUM(Database!$P$14:S113,Database!$Q$14,Database!$A$17:$A$18)</f>
        <v>14</v>
      </c>
      <c r="G39" s="34">
        <f aca="true" t="shared" si="2" ref="G39:G48">F39/$F$49</f>
        <v>0.07865168539325842</v>
      </c>
      <c r="H39" s="41">
        <f>DSUM(Database!$K$14:N316,Database!$Q$14,Database!$A$17:$A$18)</f>
        <v>21.916666666666664</v>
      </c>
      <c r="I39" s="34">
        <f aca="true" t="shared" si="3" ref="I39:I48">H39/$H$49</f>
        <v>0.0820848938826467</v>
      </c>
      <c r="J39" s="50">
        <f aca="true" t="shared" si="4" ref="J39:J48">I39-G39</f>
        <v>0.003433208489388273</v>
      </c>
    </row>
    <row r="40" spans="1:10" ht="15">
      <c r="A40" s="7" t="s">
        <v>122</v>
      </c>
      <c r="B40" s="8">
        <f>DSUM(Database!$Z$14:AC113,Database!$Q$14,Database!G19:G20)</f>
        <v>17</v>
      </c>
      <c r="C40" s="34">
        <f t="shared" si="0"/>
        <v>0.11564625850340136</v>
      </c>
      <c r="D40" s="8">
        <f>DSUM(Database!$U$14:X116,Database!$Q$14,Database!E19:E20)</f>
        <v>17</v>
      </c>
      <c r="E40" s="34">
        <f t="shared" si="1"/>
        <v>0.10240963855421686</v>
      </c>
      <c r="F40" s="8">
        <f>DSUM(Database!$P$14:S114,Database!$Q$14,Database!$A$19:$A$20)</f>
        <v>21</v>
      </c>
      <c r="G40" s="34">
        <f t="shared" si="2"/>
        <v>0.11797752808988764</v>
      </c>
      <c r="H40" s="41">
        <f>DSUM(Database!$K$14:N317,Database!$Q$14,Database!$A$19:$A$20)</f>
        <v>28.666666666666668</v>
      </c>
      <c r="I40" s="34">
        <f t="shared" si="3"/>
        <v>0.10736579275905121</v>
      </c>
      <c r="J40" s="50">
        <f t="shared" si="4"/>
        <v>-0.010611735330836425</v>
      </c>
    </row>
    <row r="41" spans="1:10" ht="15">
      <c r="A41" s="7" t="s">
        <v>129</v>
      </c>
      <c r="B41" s="8">
        <f>DSUM(Database!$Z$14:AC114,Database!$Q$14,Database!G21:G22)</f>
        <v>10</v>
      </c>
      <c r="C41" s="34">
        <f t="shared" si="0"/>
        <v>0.06802721088435375</v>
      </c>
      <c r="D41" s="8">
        <f>DSUM(Database!$U$14:X117,Database!$Q$14,Database!E21:E22)</f>
        <v>8</v>
      </c>
      <c r="E41" s="34">
        <f t="shared" si="1"/>
        <v>0.04819277108433735</v>
      </c>
      <c r="F41" s="8">
        <f>DSUM(Database!$P$14:S115,Database!$Q$14,Database!$A$21:$A$22)</f>
        <v>10</v>
      </c>
      <c r="G41" s="34">
        <f t="shared" si="2"/>
        <v>0.056179775280898875</v>
      </c>
      <c r="H41" s="41">
        <f>DSUM(Database!$K$14:N318,Database!$Q$14,Database!$A$21:$A$22)</f>
        <v>10</v>
      </c>
      <c r="I41" s="34">
        <f t="shared" si="3"/>
        <v>0.03745318352059926</v>
      </c>
      <c r="J41" s="50">
        <f t="shared" si="4"/>
        <v>-0.018726591760299616</v>
      </c>
    </row>
    <row r="42" spans="1:10" ht="15">
      <c r="A42" s="7" t="s">
        <v>128</v>
      </c>
      <c r="B42" s="8">
        <f>DSUM(Database!$Z$14:AC115,Database!$Q$14,Database!G23:G24)</f>
        <v>11</v>
      </c>
      <c r="C42" s="34">
        <f t="shared" si="0"/>
        <v>0.07482993197278912</v>
      </c>
      <c r="D42" s="8">
        <f>DSUM(Database!$U$14:X118,Database!$Q$14,Database!E23:E24)</f>
        <v>21</v>
      </c>
      <c r="E42" s="34">
        <f t="shared" si="1"/>
        <v>0.12650602409638553</v>
      </c>
      <c r="F42" s="8">
        <f>DSUM(Database!$P$14:S116,Database!$Q$14,Database!$A$23:$A$24)</f>
        <v>24</v>
      </c>
      <c r="G42" s="34">
        <f t="shared" si="2"/>
        <v>0.1348314606741573</v>
      </c>
      <c r="H42" s="41">
        <f>DSUM(Database!$K$14:N319,Database!$Q$14,Database!$A$23:$A$24)</f>
        <v>51.88095238095238</v>
      </c>
      <c r="I42" s="34">
        <f t="shared" si="3"/>
        <v>0.19431068307472804</v>
      </c>
      <c r="J42" s="51">
        <f t="shared" si="4"/>
        <v>0.05947922240057074</v>
      </c>
    </row>
    <row r="43" spans="1:10" ht="15">
      <c r="A43" s="7" t="s">
        <v>127</v>
      </c>
      <c r="B43" s="8">
        <f>DSUM(Database!$Z$14:AC117,Database!$Q$14,Database!G25:G26)</f>
        <v>22</v>
      </c>
      <c r="C43" s="34">
        <f t="shared" si="0"/>
        <v>0.14965986394557823</v>
      </c>
      <c r="D43" s="8">
        <f>DSUM(Database!$U$14:X120,Database!$Q$14,Database!E25:E26)</f>
        <v>22</v>
      </c>
      <c r="E43" s="34">
        <f t="shared" si="1"/>
        <v>0.13253012048192772</v>
      </c>
      <c r="F43" s="8">
        <f>DSUM(Database!$P$14:S118,Database!$Q$14,Database!$A$25:$A$26)</f>
        <v>24</v>
      </c>
      <c r="G43" s="34">
        <f t="shared" si="2"/>
        <v>0.1348314606741573</v>
      </c>
      <c r="H43" s="41">
        <f>DSUM(Database!$K$14:N321,Database!$Q$14,Database!$A$25:$A$26)</f>
        <v>36.535714285714285</v>
      </c>
      <c r="I43" s="34">
        <f t="shared" si="3"/>
        <v>0.13683788121990373</v>
      </c>
      <c r="J43" s="50">
        <f t="shared" si="4"/>
        <v>0.002006420545746429</v>
      </c>
    </row>
    <row r="44" spans="1:10" ht="15">
      <c r="A44" s="7" t="s">
        <v>163</v>
      </c>
      <c r="B44" s="8">
        <f>DSUM(Database!$Z$14:AC119,Database!$Q$14,Database!G27:G28)</f>
        <v>16</v>
      </c>
      <c r="C44" s="34">
        <f t="shared" si="0"/>
        <v>0.10884353741496598</v>
      </c>
      <c r="D44" s="8">
        <f>DSUM(Database!$U$14:X122,Database!$Q$14,Database!E27:E28)</f>
        <v>16</v>
      </c>
      <c r="E44" s="34">
        <f t="shared" si="1"/>
        <v>0.0963855421686747</v>
      </c>
      <c r="F44" s="8">
        <f>DSUM(Database!$P$14:S120,Database!$Q$14,Database!$A$27:$A$28)</f>
        <v>14</v>
      </c>
      <c r="G44" s="34">
        <f t="shared" si="2"/>
        <v>0.07865168539325842</v>
      </c>
      <c r="H44" s="41">
        <f>DSUM(Database!$K$14:N323,Database!$Q$14,Database!$A$27:$A$28)</f>
        <v>14</v>
      </c>
      <c r="I44" s="34">
        <f t="shared" si="3"/>
        <v>0.05243445692883896</v>
      </c>
      <c r="J44" s="50">
        <f t="shared" si="4"/>
        <v>-0.026217228464419463</v>
      </c>
    </row>
    <row r="45" spans="1:10" ht="15">
      <c r="A45" s="7" t="s">
        <v>136</v>
      </c>
      <c r="B45" s="8">
        <f>DSUM(Database!$Z$14:AC124,Database!$Q$14,Database!G31:G32)</f>
        <v>35</v>
      </c>
      <c r="C45" s="34">
        <f t="shared" si="0"/>
        <v>0.23809523809523808</v>
      </c>
      <c r="D45" s="8">
        <f>DSUM(Database!$U$14:X127,Database!$Q$14,Database!E31:E32)</f>
        <v>41</v>
      </c>
      <c r="E45" s="34">
        <f t="shared" si="1"/>
        <v>0.2469879518072289</v>
      </c>
      <c r="F45" s="8">
        <f>DSUM(Database!$P$14:S125,Database!$Q$14,Database!$A$31:$A$32)</f>
        <v>41</v>
      </c>
      <c r="G45" s="34">
        <f t="shared" si="2"/>
        <v>0.2303370786516854</v>
      </c>
      <c r="H45" s="41">
        <f>DSUM(Database!$K$14:N328,Database!$Q$14,Database!$A$31:$A$32)</f>
        <v>47.666666666666664</v>
      </c>
      <c r="I45" s="34">
        <f t="shared" si="3"/>
        <v>0.17852684144818978</v>
      </c>
      <c r="J45" s="51">
        <f t="shared" si="4"/>
        <v>-0.05181023720349562</v>
      </c>
    </row>
    <row r="46" spans="1:10" ht="15">
      <c r="A46" s="7" t="s">
        <v>125</v>
      </c>
      <c r="B46" s="8">
        <f>DSUM(Database!$Z$14:AC127,Database!$Q$14,Database!G33:G34)</f>
        <v>12</v>
      </c>
      <c r="C46" s="34">
        <f t="shared" si="0"/>
        <v>0.08163265306122448</v>
      </c>
      <c r="D46" s="8">
        <f>DSUM(Database!$U$14:X130,Database!$Q$14,Database!E33:E34)</f>
        <v>17</v>
      </c>
      <c r="E46" s="34">
        <f t="shared" si="1"/>
        <v>0.10240963855421686</v>
      </c>
      <c r="F46" s="8">
        <f>DSUM(Database!$P$14:S128,Database!$Q$14,Database!$A$33:$A$34)</f>
        <v>17</v>
      </c>
      <c r="G46" s="34">
        <f t="shared" si="2"/>
        <v>0.09550561797752809</v>
      </c>
      <c r="H46" s="41">
        <f>DSUM(Database!$K$14:N329,Database!$Q$14,Database!$A$33:$A$34)</f>
        <v>39.166666666666664</v>
      </c>
      <c r="I46" s="34">
        <f t="shared" si="3"/>
        <v>0.14669163545568042</v>
      </c>
      <c r="J46" s="50">
        <f t="shared" si="4"/>
        <v>0.05118601747815234</v>
      </c>
    </row>
    <row r="47" spans="1:10" ht="15">
      <c r="A47" s="7" t="s">
        <v>126</v>
      </c>
      <c r="B47" s="8">
        <f>DSUM(Database!$Z$14:AC129,Database!$Q$14,Database!G35:G36)</f>
        <v>3</v>
      </c>
      <c r="C47" s="34">
        <f t="shared" si="0"/>
        <v>0.02040816326530612</v>
      </c>
      <c r="D47" s="8">
        <f>DSUM(Database!$U$14:X132,Database!$Q$14,Database!E35:E36)</f>
        <v>3</v>
      </c>
      <c r="E47" s="34">
        <f t="shared" si="1"/>
        <v>0.018072289156626505</v>
      </c>
      <c r="F47" s="8">
        <f>DSUM(Database!$P$14:S130,Database!$Q$14,Database!$A$35:$A$36)</f>
        <v>5</v>
      </c>
      <c r="G47" s="34">
        <f t="shared" si="2"/>
        <v>0.028089887640449437</v>
      </c>
      <c r="H47" s="41">
        <f>DSUM(Database!$K$14:N330,Database!$Q$14,Database!$A$35:$A$36)</f>
        <v>8.333333333333334</v>
      </c>
      <c r="I47" s="34">
        <f t="shared" si="3"/>
        <v>0.031210986267166053</v>
      </c>
      <c r="J47" s="50">
        <f t="shared" si="4"/>
        <v>0.0031210986267166153</v>
      </c>
    </row>
    <row r="48" spans="1:10" ht="15">
      <c r="A48" s="7" t="s">
        <v>120</v>
      </c>
      <c r="B48" s="8">
        <f>DSUM(Database!$Z$14:AC132,Database!$Q$14,Database!G39:G40)</f>
        <v>8</v>
      </c>
      <c r="C48" s="34">
        <f t="shared" si="0"/>
        <v>0.05442176870748299</v>
      </c>
      <c r="D48" s="8">
        <f>DSUM(Database!$U$14:X135,Database!$Q$14,Database!E39:E40)</f>
        <v>8</v>
      </c>
      <c r="E48" s="34">
        <f t="shared" si="1"/>
        <v>0.04819277108433735</v>
      </c>
      <c r="F48" s="8">
        <f>DSUM(Database!$P$14:S133,Database!$Q$14,Database!$A$39:$A$40)</f>
        <v>8</v>
      </c>
      <c r="G48" s="34">
        <f t="shared" si="2"/>
        <v>0.0449438202247191</v>
      </c>
      <c r="H48" s="41">
        <f>DSUM(Database!$K$14:N333,Database!$Q$14,Database!$A$39:$A$40)</f>
        <v>8.833333333333334</v>
      </c>
      <c r="I48" s="34">
        <f t="shared" si="3"/>
        <v>0.033083645443196016</v>
      </c>
      <c r="J48" s="50">
        <f t="shared" si="4"/>
        <v>-0.011860174781523083</v>
      </c>
    </row>
    <row r="49" spans="1:10" ht="15">
      <c r="A49" s="10" t="s">
        <v>134</v>
      </c>
      <c r="B49" s="11">
        <f aca="true" t="shared" si="5" ref="B49:I49">SUM(B39:B48)</f>
        <v>147</v>
      </c>
      <c r="C49" s="35">
        <f t="shared" si="5"/>
        <v>1</v>
      </c>
      <c r="D49" s="11">
        <f t="shared" si="5"/>
        <v>166</v>
      </c>
      <c r="E49" s="35">
        <f t="shared" si="5"/>
        <v>0.9999999999999999</v>
      </c>
      <c r="F49" s="11">
        <f t="shared" si="5"/>
        <v>178</v>
      </c>
      <c r="G49" s="35">
        <f t="shared" si="5"/>
        <v>0.9999999999999999</v>
      </c>
      <c r="H49" s="42">
        <f t="shared" si="5"/>
        <v>266.99999999999994</v>
      </c>
      <c r="I49" s="35">
        <f t="shared" si="5"/>
        <v>1</v>
      </c>
      <c r="J49" s="11"/>
    </row>
    <row r="50" spans="1:9" ht="15">
      <c r="A50" s="7" t="s">
        <v>133</v>
      </c>
      <c r="B50" s="8">
        <f>24+32+30+25+36</f>
        <v>147</v>
      </c>
      <c r="C50" s="7"/>
      <c r="D50" s="8">
        <v>166</v>
      </c>
      <c r="E50" s="8"/>
      <c r="F50" s="8">
        <f>31+30+17+43+10+40+7</f>
        <v>178</v>
      </c>
      <c r="G50" s="8"/>
      <c r="H50" s="43">
        <f>F50+90</f>
        <v>268</v>
      </c>
      <c r="I50" s="7"/>
    </row>
    <row r="54" spans="1:10" ht="15">
      <c r="A54" s="48"/>
      <c r="B54" s="47" t="str">
        <f>B38</f>
        <v>2ndEd</v>
      </c>
      <c r="C54" s="47" t="str">
        <f>D38</f>
        <v>AAR</v>
      </c>
      <c r="D54" s="47" t="str">
        <f>F38</f>
        <v>AA50</v>
      </c>
      <c r="E54" s="47" t="str">
        <f>H38</f>
        <v>AA50 w/NO's</v>
      </c>
      <c r="F54" s="44"/>
      <c r="J54"/>
    </row>
    <row r="55" spans="1:10" ht="15">
      <c r="A55" t="str">
        <f>A39</f>
        <v>Africa</v>
      </c>
      <c r="B55" s="46">
        <f aca="true" t="shared" si="6" ref="B55:B64">C39</f>
        <v>0.08843537414965986</v>
      </c>
      <c r="C55" s="46">
        <f aca="true" t="shared" si="7" ref="C55:C64">E39</f>
        <v>0.0783132530120482</v>
      </c>
      <c r="D55" s="46">
        <f aca="true" t="shared" si="8" ref="D55:D64">G39</f>
        <v>0.07865168539325842</v>
      </c>
      <c r="E55" s="46">
        <f aca="true" t="shared" si="9" ref="E55:E64">I39</f>
        <v>0.0820848938826467</v>
      </c>
      <c r="F55" s="44"/>
      <c r="J55"/>
    </row>
    <row r="56" spans="1:10" ht="15">
      <c r="A56" t="str">
        <f aca="true" t="shared" si="10" ref="A56:A64">A40</f>
        <v>Asia</v>
      </c>
      <c r="B56" s="46">
        <f t="shared" si="6"/>
        <v>0.11564625850340136</v>
      </c>
      <c r="C56" s="46">
        <f t="shared" si="7"/>
        <v>0.10240963855421686</v>
      </c>
      <c r="D56" s="46">
        <f t="shared" si="8"/>
        <v>0.11797752808988764</v>
      </c>
      <c r="E56" s="46">
        <f t="shared" si="9"/>
        <v>0.10736579275905121</v>
      </c>
      <c r="F56" s="44"/>
      <c r="J56"/>
    </row>
    <row r="57" spans="1:10" ht="15">
      <c r="A57" t="str">
        <f t="shared" si="10"/>
        <v>East Russia</v>
      </c>
      <c r="B57" s="46">
        <f t="shared" si="6"/>
        <v>0.06802721088435375</v>
      </c>
      <c r="C57" s="46">
        <f t="shared" si="7"/>
        <v>0.04819277108433735</v>
      </c>
      <c r="D57" s="46">
        <f t="shared" si="8"/>
        <v>0.056179775280898875</v>
      </c>
      <c r="E57" s="46">
        <f t="shared" si="9"/>
        <v>0.03745318352059926</v>
      </c>
      <c r="F57" s="44"/>
      <c r="J57"/>
    </row>
    <row r="58" spans="1:10" ht="15">
      <c r="A58" t="str">
        <f t="shared" si="10"/>
        <v>Eastern Europe/West Russia</v>
      </c>
      <c r="B58" s="46">
        <f t="shared" si="6"/>
        <v>0.07482993197278912</v>
      </c>
      <c r="C58" s="46">
        <f t="shared" si="7"/>
        <v>0.12650602409638553</v>
      </c>
      <c r="D58" s="46">
        <f t="shared" si="8"/>
        <v>0.1348314606741573</v>
      </c>
      <c r="E58" s="46">
        <f t="shared" si="9"/>
        <v>0.19431068307472804</v>
      </c>
      <c r="F58" s="44"/>
      <c r="J58"/>
    </row>
    <row r="59" spans="1:10" ht="15">
      <c r="A59" t="str">
        <f t="shared" si="10"/>
        <v>GER/WEU/SEU</v>
      </c>
      <c r="B59" s="46">
        <f t="shared" si="6"/>
        <v>0.14965986394557823</v>
      </c>
      <c r="C59" s="46">
        <f t="shared" si="7"/>
        <v>0.13253012048192772</v>
      </c>
      <c r="D59" s="46">
        <f t="shared" si="8"/>
        <v>0.1348314606741573</v>
      </c>
      <c r="E59" s="46">
        <f t="shared" si="9"/>
        <v>0.13683788121990373</v>
      </c>
      <c r="F59" s="44"/>
      <c r="J59"/>
    </row>
    <row r="60" spans="1:10" ht="15">
      <c r="A60" t="str">
        <f t="shared" si="10"/>
        <v>Japan &amp; Moscow</v>
      </c>
      <c r="B60" s="46">
        <f t="shared" si="6"/>
        <v>0.10884353741496598</v>
      </c>
      <c r="C60" s="46">
        <f t="shared" si="7"/>
        <v>0.0963855421686747</v>
      </c>
      <c r="D60" s="46">
        <f t="shared" si="8"/>
        <v>0.07865168539325842</v>
      </c>
      <c r="E60" s="46">
        <f t="shared" si="9"/>
        <v>0.05243445692883896</v>
      </c>
      <c r="F60" s="44"/>
      <c r="J60"/>
    </row>
    <row r="61" spans="1:10" ht="15">
      <c r="A61" t="str">
        <f t="shared" si="10"/>
        <v>America &amp; Caribean</v>
      </c>
      <c r="B61" s="46">
        <f t="shared" si="6"/>
        <v>0.23809523809523808</v>
      </c>
      <c r="C61" s="46">
        <f t="shared" si="7"/>
        <v>0.2469879518072289</v>
      </c>
      <c r="D61" s="46">
        <f t="shared" si="8"/>
        <v>0.2303370786516854</v>
      </c>
      <c r="E61" s="46">
        <f t="shared" si="9"/>
        <v>0.17852684144818978</v>
      </c>
      <c r="F61" s="44"/>
      <c r="J61"/>
    </row>
    <row r="62" spans="1:10" ht="15">
      <c r="A62" t="str">
        <f t="shared" si="10"/>
        <v>Pacific incl AUS/NZE</v>
      </c>
      <c r="B62" s="46">
        <f t="shared" si="6"/>
        <v>0.08163265306122448</v>
      </c>
      <c r="C62" s="46">
        <f t="shared" si="7"/>
        <v>0.10240963855421686</v>
      </c>
      <c r="D62" s="46">
        <f t="shared" si="8"/>
        <v>0.09550561797752809</v>
      </c>
      <c r="E62" s="46">
        <f t="shared" si="9"/>
        <v>0.14669163545568042</v>
      </c>
      <c r="F62" s="44"/>
      <c r="J62"/>
    </row>
    <row r="63" spans="1:10" ht="15">
      <c r="A63" t="str">
        <f t="shared" si="10"/>
        <v>Scandinavia</v>
      </c>
      <c r="B63" s="46">
        <f t="shared" si="6"/>
        <v>0.02040816326530612</v>
      </c>
      <c r="C63" s="46">
        <f t="shared" si="7"/>
        <v>0.018072289156626505</v>
      </c>
      <c r="D63" s="46">
        <f t="shared" si="8"/>
        <v>0.028089887640449437</v>
      </c>
      <c r="E63" s="46">
        <f t="shared" si="9"/>
        <v>0.031210986267166053</v>
      </c>
      <c r="F63" s="44"/>
      <c r="J63"/>
    </row>
    <row r="64" spans="1:10" ht="15">
      <c r="A64" t="str">
        <f t="shared" si="10"/>
        <v>UK &amp; Atlantic</v>
      </c>
      <c r="B64" s="46">
        <f t="shared" si="6"/>
        <v>0.05442176870748299</v>
      </c>
      <c r="C64" s="46">
        <f t="shared" si="7"/>
        <v>0.04819277108433735</v>
      </c>
      <c r="D64" s="46">
        <f t="shared" si="8"/>
        <v>0.0449438202247191</v>
      </c>
      <c r="E64" s="46">
        <f t="shared" si="9"/>
        <v>0.033083645443196016</v>
      </c>
      <c r="F64" s="44"/>
      <c r="J64"/>
    </row>
    <row r="65" spans="2:10" ht="15">
      <c r="B65" s="46"/>
      <c r="C65" s="46"/>
      <c r="D65" s="46"/>
      <c r="F65" s="44"/>
      <c r="J65"/>
    </row>
    <row r="66" spans="7:10" ht="15">
      <c r="G66" s="44"/>
      <c r="J66"/>
    </row>
    <row r="67" spans="7:10" ht="15">
      <c r="G67" s="44"/>
      <c r="J6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2008-10-13T20:01:09Z</dcterms:created>
  <dcterms:modified xsi:type="dcterms:W3CDTF">2008-10-15T21:36:07Z</dcterms:modified>
  <cp:category/>
  <cp:version/>
  <cp:contentType/>
  <cp:contentStatus/>
</cp:coreProperties>
</file>